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0"/>
  </bookViews>
  <sheets>
    <sheet name="Pakiet 1" sheetId="1" r:id="rId1"/>
    <sheet name="Pakiet 2" sheetId="2" r:id="rId2"/>
    <sheet name="pakiet 3 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  <sheet name="pakiet 15" sheetId="15" r:id="rId15"/>
    <sheet name="pakiet 16" sheetId="16" r:id="rId16"/>
  </sheets>
  <definedNames>
    <definedName name="_xlnm.Print_Area" localSheetId="9">'pakiet 10'!$A$1:$M$19</definedName>
    <definedName name="_xlnm.Print_Area" localSheetId="11">'pakiet 12'!$A$1:$M$13</definedName>
    <definedName name="_xlnm.Print_Area" localSheetId="13">'pakiet 14'!$A$1:$L$12</definedName>
    <definedName name="_xlnm.Print_Area" localSheetId="14">'pakiet 15'!$A$1:$L$12</definedName>
    <definedName name="_xlnm.Print_Area" localSheetId="15">'pakiet 16'!$A$1:$M$19</definedName>
    <definedName name="_xlnm.Print_Area" localSheetId="2">'pakiet 3 '!$A$1:$M$16</definedName>
    <definedName name="_xlnm.Print_Area" localSheetId="3">'pakiet 4'!$A$1:$M$15</definedName>
  </definedNames>
  <calcPr fullCalcOnLoad="1"/>
</workbook>
</file>

<file path=xl/sharedStrings.xml><?xml version="1.0" encoding="utf-8"?>
<sst xmlns="http://schemas.openxmlformats.org/spreadsheetml/2006/main" count="671" uniqueCount="241">
  <si>
    <t>LP</t>
  </si>
  <si>
    <t>Asortyment</t>
  </si>
  <si>
    <t>Nazwa handlowa</t>
  </si>
  <si>
    <t>Numer katalogowy, producent</t>
  </si>
  <si>
    <t>J. m.</t>
  </si>
  <si>
    <t>ilość</t>
  </si>
  <si>
    <t>Cena jedn. netto</t>
  </si>
  <si>
    <t>Wartość netto</t>
  </si>
  <si>
    <t>VAT %</t>
  </si>
  <si>
    <t>Cena jedn. brutto</t>
  </si>
  <si>
    <t>Wartość brutto</t>
  </si>
  <si>
    <t>1.</t>
  </si>
  <si>
    <t>szt.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</si>
  <si>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</si>
  <si>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</si>
  <si>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</si>
  <si>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</si>
  <si>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</si>
  <si>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</si>
  <si>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</si>
  <si>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</si>
  <si>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</si>
  <si>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</si>
  <si>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</si>
  <si>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</si>
  <si>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</si>
  <si>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</si>
  <si>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</si>
  <si>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</si>
  <si>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</si>
  <si>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</si>
  <si>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szt</t>
  </si>
  <si>
    <t>20.</t>
  </si>
  <si>
    <t>21.</t>
  </si>
  <si>
    <t>22.</t>
  </si>
  <si>
    <t>23.</t>
  </si>
  <si>
    <t>24.</t>
  </si>
  <si>
    <t>25.</t>
  </si>
  <si>
    <t>26.</t>
  </si>
  <si>
    <t>Razem</t>
  </si>
  <si>
    <t>Rurka intubacyjna bez mankietu i bez balonika  nr 2,5 ustno-nosowa, wykonana z miękkiego, elastycznego tworzywa, podwójna podziałka centymetrowa, wyraźne znaczniki głębokości, linia rtg, jałowa, jednorazowego użytku</t>
  </si>
  <si>
    <t>Rurka intubacyjna bez mankietu i bez balonika  nr 3,0 ustno-nosowa, wykonana z miękkiego, elastycznego tworzywa, podwójna podziałka centymetrowa, wyraźne znaczniki głębokości, linia rtg, jałowa, jednorazowego użytku</t>
  </si>
  <si>
    <t>Rurka intubacyjna bez mankietu i bez balonika  nr 3,5 ustno-nosowa, wykonana z miękkiego, elastycznego tworzywa, podwójna podziałka centymetrowa, wyraźne znaczniki głębokości, linia rtg, jałowa, jednorazowego użytku</t>
  </si>
  <si>
    <t>Rurka intubacyjna bez mankietu i bez balonika  nr 4,0 ustno-nosowa, wykonana z miękkiego, elastycznego tworzywa, podwójna podziałka centymetrowa, wyraźne znaczniki głębokości, linia rtg, jałowa, jednorazowego użytku .</t>
  </si>
  <si>
    <t>Rurka intubacyjna bez mankietu i bez balonika  nr 5,0 ustno-nosowa, wykonana z miękkiego, elastycznego tworzywa, podwójna podziałka centymetrowa, wyraźne znaczniki głębokości, linia rtg, jałowa, jednorazowego użytku .</t>
  </si>
  <si>
    <t>Rurka intubacyjna bez mankietu i bez balonika  nr 6,0 ustno-nosowa, wykonana z miękkiego, elastycznego tworzywa, podwójna podziałka centymetrowa, wyraźne znaczniki głębokości, linia rtg, jałowa, jednorazowego użytku .</t>
  </si>
  <si>
    <t xml:space="preserve">Rurka tracheostomijna nr 6 z mankietem niskociśnieniwym i balonikem kontrolnym wskazującym stan napełnienia, silikonowana, linia rtg na całej długości rurki, taśma mocująca, jałowa, jednorazowego użytku </t>
  </si>
  <si>
    <t xml:space="preserve">Rurka tracheostomijna nr 7 z mankietem niskociśnieniwym i balonikem kontrolnym wskazującym stan napełnienia, silikonowana, linia rtg na całej długości rurki, taśma mocująca, jałowa, jednorazowego użytku </t>
  </si>
  <si>
    <t xml:space="preserve">Rurka tracheostomijna nr 8 z mankietem niskociśnieniwym i balonikem kontrolnym wskazującym stan napełnienia, silikonowana, linia rtg na całej długości rurki, taśma mocująca, jałowa, jednorazowego użytku </t>
  </si>
  <si>
    <t xml:space="preserve">Rurka tracheostomijna nr 9 z mankietem niskociśnieniwym i balonikem kontrolnym wskazującym stan napełnienia, silikonowana, linia rtg na całej długości rurki, taśma mocująca, jałowa, jednorazowego użytku </t>
  </si>
  <si>
    <t xml:space="preserve">Rurka ustno-gardłowa "Guedel", jednorazowa, jałowa, pojedynczo pakowana, kolorowy znacznik rozmiarów: rozmiar: 3, 5, 6     </t>
  </si>
  <si>
    <t>Filtry powietrza do inkubatora ATOM 2100G</t>
  </si>
  <si>
    <t>Filtry powietrza do inkubatora ATOM V</t>
  </si>
  <si>
    <t>Rurka intubacyjna z systemem odsysania wydzieliny z nad balonu, uszczelniający nr 7</t>
  </si>
  <si>
    <t>Rurka intubacyjna z systemem odsysania wydzieliny z nad balonu, uszczelniający nr 8</t>
  </si>
  <si>
    <t>Razem:</t>
  </si>
  <si>
    <t>Ilość</t>
  </si>
  <si>
    <t>Zestawy do nakłucia jamy opłucnowej 
jałowy, jednorazowy, może zawierać trójdrożny kranik odcinający</t>
  </si>
  <si>
    <t>dren redon nr 12 dł 75</t>
  </si>
  <si>
    <t>dren redon nr 14 dł 75</t>
  </si>
  <si>
    <t>dren redon nr 16 dł 75</t>
  </si>
  <si>
    <t>dren redon nr 18 dł 75</t>
  </si>
  <si>
    <t>Butelka Redon 200ml do długotrwałego odsysania ran, sterylna, j.u, pakowane pojedynczo. Na zakrętce butelki stożek z ochronnym kapturkiem, stożek o stopniowanej średnicy, aby odpowiadał średnicy użytego drenu.</t>
  </si>
  <si>
    <t>Dren medyczny sterylny o średnicy 6-8mm dł. 3m z doklejanymi końcówkami żeńskimi lejek-lejek z elastycznym przegubem</t>
  </si>
  <si>
    <t>Dren dł. 200-210cm z końcówką do odsysania pola operacyjnego</t>
  </si>
  <si>
    <t>Dren do ssaka dwukrotnie rozszerzony 9x6,6x3000mm</t>
  </si>
  <si>
    <t>Przewód tlenowy do maski dł. 200-213cm</t>
  </si>
  <si>
    <t>Maska krtaniowa jednorazowa, rozmiar 4 i 5, wykonana z PCV</t>
  </si>
  <si>
    <t>Maska tlenowa dla dorosłych bez drenu</t>
  </si>
  <si>
    <t>Maska twarzowa dla dorosłych bez zaworu rozm. 4 i 4/5</t>
  </si>
  <si>
    <t>Worki do dobowej zbiórki moczu 2 litry jałowe z zaworem spustowym typ T</t>
  </si>
  <si>
    <t>Woreczki do pobierania próbek moczu dla chłopców</t>
  </si>
  <si>
    <t>Woreczki do pobierania próbek moczu dla dziewczynek</t>
  </si>
  <si>
    <t>Słoje do dobowej zbiórki moczu tzw. "Tulipan", plastikowe 2,5l z podziałką</t>
  </si>
  <si>
    <t>Słoje do dobowej zbiórki moczu z zakrętką  plastikowe 2-2,5l z portem do pobierania próbek</t>
  </si>
  <si>
    <t>Wieszaki do worków na mocz</t>
  </si>
  <si>
    <t>Płytki stomijne 70mm</t>
  </si>
  <si>
    <t>Worki ileostomijne jednoczęściowe, otwarte, beżowe</t>
  </si>
  <si>
    <t>Worki kolostomijne zamknięte z filtrem 70</t>
  </si>
  <si>
    <t>Obwód oddechowy jednorazowy do respiratorów dla dorosłych rozmiar 22M/15F dł. 180cm (2 rury + łącznik Y dł. 180cm)</t>
  </si>
  <si>
    <t>Obwód oddechowy jednorazowy do aparatów do znieczuleń dla dorosłych rozmiar 22M-22M/15F dł. 180cm (2 rury z łącznikiem Y dł. 180cm + 1 rura z workiem oddechowym o pojemności 1,5 - 2l)</t>
  </si>
  <si>
    <t>Zamknięty system do odsysania zaintubowanego pacjenta (dorosłego) Ty-Care exce z cewnikiem o podwójnym świetle dł. cewnika 580mm, rozmiar 14</t>
  </si>
  <si>
    <t xml:space="preserve">Zamknięty system do odsysania dla pacjentów dorosłych Ty-Care excel z tracheostomią - dł. cewnika 365mm, rozmiar 14 </t>
  </si>
  <si>
    <t>Łącznik karbowany ze złączem rurki 22M/15 zagiętym pod kątem 90 stopni, port odsysania z koreczkiem dł. 15cm</t>
  </si>
  <si>
    <t>Złaczki podwójnie obrotowe ze złączem rurki 22M/15F pasują bezpośrednio do masek do znieczulenia i rurek intubacyjnych. Łącznik do obwodu oddechowego 15m, port odsysania z gumową uszczelką do bronchoskopii i koreczkiem</t>
  </si>
  <si>
    <t>Złączki 60 stopni ze złączem rurki 22M/15F  pasują bezpośrednio do masek do znieczulenia i rurek intubacyjnych. Łącznik do obwodu oddechowego 15m, port odsysania z koreczkiem</t>
  </si>
  <si>
    <t>Końcówka Yankauer do drenów do odsysania uniwersalna</t>
  </si>
  <si>
    <t xml:space="preserve">Zestaw do odsysania pola operacyjnego, końcówki wykonane z twardego, przezroczystego PCW o jakości medycznej, łagodnie zakończone, przewody ssące, wykonane z elastycznego PCW, o jakości medycznej, jałowe sterylizowane w tlenku etylenu + dren 3m z końcówką </t>
  </si>
  <si>
    <t>Wartość VAT</t>
  </si>
  <si>
    <t>Wartość   brutto</t>
  </si>
  <si>
    <t>Wkład workowy j.u 1000ml. na wydzielinę z trwale dołączoną spłaszczoną pokrywą, uszczelniający automatycznie po włączeniu ssaka z zastawką zapopiegającą wypływowi wydzieliny do źródła próżni z portem do pobierania próbek.</t>
  </si>
  <si>
    <t>Wkład workowy j.u 2000ml. na wydzielinę z trwale dołączoną spłaszczoną pokrywą, uszczelniający automatycznie po włączeniu ssaka z zastawką zapopiegającą wypływowi wydzieliny do źródła próżni z portem do pobierania próbek.</t>
  </si>
  <si>
    <t>Dren do podawania tlenu przez nos, rozmiar 13F/53cm Dreny przeźroczyste z łącznikiem miękkim łatwo nachodzącym na końcówkę reduktora tlenu i ciasno osadzony (niespadający).</t>
  </si>
  <si>
    <t>Filtry powietrza do inkubatora Isolette C-450 - filtr z 2-ma otworami /MU 06-662</t>
  </si>
  <si>
    <t>Zestaw do odsysania pola operacyjnego, końcówki wykonane z twardego, przezroczystego PCW o jakości medycznej, łagodnie zakończone, przewody ssące, wykonane z elastycznego PCW, o jakości medycznej, jałowe sterylizowane w tlenku etylenu - dren 250cm, średnica wew.- 6,5mm + końcówka dł. -23cm, średnica zew. 8,1mm, śrenica wew. -5,7mm + filtr o dł. -12,3cm (z dodatkowym filtrem)</t>
  </si>
  <si>
    <t xml:space="preserve"> =kol.7 x kol.6</t>
  </si>
  <si>
    <t xml:space="preserve"> =kol.8 x kol.9</t>
  </si>
  <si>
    <t xml:space="preserve"> =kol.8 + kol.10</t>
  </si>
  <si>
    <t>Załącznik nr 3 Pakiet nr 3 Płytki, worki stomijne</t>
  </si>
  <si>
    <t>Załącznik nr 3 Pakiet nr 4  Wkłady workowe do ssaków Cheiron</t>
  </si>
  <si>
    <t>Załącznik nr 3 Pakiet nr 5 Złączki</t>
  </si>
  <si>
    <t xml:space="preserve">Załącznik nr 3 Pakiet nr 6 Filtry </t>
  </si>
  <si>
    <t>Uchwyt do rurki intubacyjnej. Rozmiar 7,0 - 8,5</t>
  </si>
  <si>
    <t>Prowadnica do rurek intubacyjnych, śr. zew. 5,0 dł. 365mm</t>
  </si>
  <si>
    <t>27.</t>
  </si>
  <si>
    <t>28.</t>
  </si>
  <si>
    <t>Maska aerozolowa dla dorosłych bez drenu</t>
  </si>
  <si>
    <t>Numer katalogowy, 
producent</t>
  </si>
  <si>
    <t xml:space="preserve">ilość </t>
  </si>
  <si>
    <t>Cewnik Couvelair  Ch 22 2-bieżny (silikonowany)</t>
  </si>
  <si>
    <t>Cewnik Couvelair  Ch-22 3-bieżny (silikonowany)</t>
  </si>
  <si>
    <t>Cewnik Couvelair  Ch-20 3-bieżny (silikonowany) /sterylny/</t>
  </si>
  <si>
    <t>Cewnik Couvelair  Ch-22 3-bieżny (silikonowy) /sterylny/</t>
  </si>
  <si>
    <t>Cewnik Dufour Ch 22 3-bieżny (silikonowany)/sterylny/</t>
  </si>
  <si>
    <t>Cewnik Pezzer Ch 22 sterylny</t>
  </si>
  <si>
    <t>Cewnik Pezzer Ch 32 sterylny</t>
  </si>
  <si>
    <t>Cewnik Pezzer Ch 34 sterylny</t>
  </si>
  <si>
    <t>cewnik Tiemanna Ch 8</t>
  </si>
  <si>
    <t>cewnik Tiemanna Ch 10</t>
  </si>
  <si>
    <t>cewnik Tiemanna Ch 12</t>
  </si>
  <si>
    <t>cewnik Tiemanna Ch 14</t>
  </si>
  <si>
    <t>cewnik Tiemanna Ch 16</t>
  </si>
  <si>
    <t>cewnik Tiemanna Ch 18</t>
  </si>
  <si>
    <t xml:space="preserve">Cewniki moczowodowe
 D-J podw.zagięte Ch 4,7 /1,57 mm/ 28 cm   sterylny </t>
  </si>
  <si>
    <t>Cewniki moczowodowe
 D-J podw.zagiete  Ch 4,7 /1,57 mm/ 24 cm  sterylne</t>
  </si>
  <si>
    <t>Cewniki moczowodowe
 D-J podw.zagiete  Ch 6 /2 mm/ 28 cm  sterylne</t>
  </si>
  <si>
    <t>Cewniki moczowodowe
podwójnie zagięty - śródoperacyjny Ch 4,7/1,57mm/28 cm sterylne</t>
  </si>
  <si>
    <t>Numer katalogowy,
 producent</t>
  </si>
  <si>
    <t>Golarki</t>
  </si>
  <si>
    <t xml:space="preserve">jednorazowe </t>
  </si>
  <si>
    <t>Kieliszki do podawania leków j.u  A' 70 SZT</t>
  </si>
  <si>
    <t>Miski nerkowate plastikowe</t>
  </si>
  <si>
    <t>duże</t>
  </si>
  <si>
    <t>Pasta ścierna do przygotowania skóry pod elektrody EKG jednorazowe</t>
  </si>
  <si>
    <t>Every 160g</t>
  </si>
  <si>
    <t>Pojniki dla chorych</t>
  </si>
  <si>
    <t>Osłonki na termometr Rister, RI-THERMO</t>
  </si>
  <si>
    <t>Model 1805</t>
  </si>
  <si>
    <t>Model 1800</t>
  </si>
  <si>
    <t>Osłonki na termometr Welch Allyn</t>
  </si>
  <si>
    <t>Okularki dla noworodka - białe a'20  Wykonane z delikatnej karbowanej flizeliny</t>
  </si>
  <si>
    <t>ochrona oczu przed działeniem swiatła w lampach do fototerapii</t>
  </si>
  <si>
    <t>op.</t>
  </si>
  <si>
    <t>Zacisk do pępowiny mikrobiologicznie czysty</t>
  </si>
  <si>
    <t>Zestaw do lewatyw z twardą kanką</t>
  </si>
  <si>
    <t>Szpatułka laryngologiczna jednorazowa  a'100szt.</t>
  </si>
  <si>
    <t>Opaski identyfikacyjne dla noworodków</t>
  </si>
  <si>
    <t>Opaski identyfikacyjne dla dorosłych</t>
  </si>
  <si>
    <t>Staza gumowa do pobierania krwi</t>
  </si>
  <si>
    <t>Staza jednorazowa bezlateksowa do pobierania krwi op. 25szt</t>
  </si>
  <si>
    <t>Osłonki na głowice dopochwową USG</t>
  </si>
  <si>
    <t>Wzierniki ginekologiczne jednorazowe M (CUSCO)</t>
  </si>
  <si>
    <t>Wzierniki ginekologiczne jednorazowe XS i S (CUSCO)</t>
  </si>
  <si>
    <t xml:space="preserve">Szczoteczki z tworzywa sztucznego jednorazowego użytku sterylne do pobierania wymazów cytologicznych umożliwiających pobranie w rozmazie jednocześnie komórek szyjki macicy, kanału szyjki i strefy transformacji </t>
  </si>
  <si>
    <t>Cervex-brush</t>
  </si>
  <si>
    <t>Cervex-brush combi</t>
  </si>
  <si>
    <t>Szpatułka do pobierania cytologii z końcem typu Aylesbury (górna część) oraz Ayre (dolna część)</t>
  </si>
  <si>
    <t>Szpatułka ginekologiczna do wymazów, sterylna, dł. 22cm</t>
  </si>
  <si>
    <t>Pałeczki do wymazów bez podłoża</t>
  </si>
  <si>
    <t>Zgłębnik PUR do żywienia dojelitowego z prowadnicą i wielofunkcyjnym łącznikiem - "Flocare" rozmiar 12</t>
  </si>
  <si>
    <t>Zgłębnik do żywienia dożołądkowego lub dojelitowego KANGAROO</t>
  </si>
  <si>
    <t>Cewnik do żyły pępowinowej Ch4, cewnik z podziałką, umieszczony w sztywnej plastikowej obudowie, na końcu cewnika gumowy korek, cewnik po założeniu widoczny na zdjęciu RTG</t>
  </si>
  <si>
    <t>Cewnik do żyły pępowinowej Ch5, j.w</t>
  </si>
  <si>
    <t>Zestaw do przetok nadłonowych „Cystofix"</t>
  </si>
  <si>
    <t>Zatyczka do cewników schodkowa</t>
  </si>
  <si>
    <t>Zestaw do drenażu worka osierdziowego, kateter 7F, 30cm, 6 otworów</t>
  </si>
  <si>
    <t>Cewnik do hemodializy, kateter dwukanałowy o dł.max 15cm, prosta prowadnica, koszulka prowadnicy, rozszerzacz 10F, 12F (mniejszy i wiekszy), igła prosta, opatrunek</t>
  </si>
  <si>
    <t xml:space="preserve"> =kol.8 x kol.10</t>
  </si>
  <si>
    <t xml:space="preserve"> =kol.8 + kol.9</t>
  </si>
  <si>
    <t>Igła doszpikowa dla dorosłych</t>
  </si>
  <si>
    <t>Igła doszpikowa dla dzieci od 0 do 6 lat</t>
  </si>
  <si>
    <t>Igła do portu naczyniowego 20G</t>
  </si>
  <si>
    <t>Igła do portu naczyniowego 22G</t>
  </si>
  <si>
    <t>Kaniula donosowa silikonowa do CPAP pojedyńcza dla niemowląt nr 3,0</t>
  </si>
  <si>
    <t>Kaniula donosowa silikonowa do CPAP pojedyńcza dla niemowląt nr 3,5</t>
  </si>
  <si>
    <t>Kaniula donosowa silikonowa do CPAP podwójna "Y" dla niemowląt nr 2,5</t>
  </si>
  <si>
    <t>Kaniula donosowa silikonowa do CPAP podwójna "Y" dla niemowląt nr 3,0</t>
  </si>
  <si>
    <t>Nakłuwacze nożykowe, głębokość nakłucia 2mm, 200szt.a</t>
  </si>
  <si>
    <t>op</t>
  </si>
  <si>
    <t>System do drenażu jamy opłucnej z dwiema butelkami szklanymi</t>
  </si>
  <si>
    <t xml:space="preserve"> Załącznik nr 3 Pakiet nr 9 Drobny sprzet jednorazowego użytku</t>
  </si>
  <si>
    <t>Załącznik nr 3  Pakiet nr 10 Akcesoria ginekologiczne</t>
  </si>
  <si>
    <t>Załącznik nr 3 Pakiet nr 11 Cewnik do żył pępowinowych, centralnych</t>
  </si>
  <si>
    <t>Załącznik nr 3 Pakiet nr 13 Zgłębnik Kangaroo</t>
  </si>
  <si>
    <t>Załącznik nr 3 Pakiet nr 14 Igły różne</t>
  </si>
  <si>
    <t>Załącznik nr 3 Pakiet nr 15 Kaniule donosowe do CPAP</t>
  </si>
  <si>
    <t>Sprawa nr 43/12/2009/SJ</t>
  </si>
  <si>
    <r>
      <t>Cewnik do żył centralnych - zestaw standardowy zawierający wyposażenie potrzebne do wprowadzenia cewnika techniką Seldingera</t>
    </r>
    <r>
      <rPr>
        <u val="single"/>
        <sz val="9"/>
        <rFont val="Arial"/>
        <family val="2"/>
      </rPr>
      <t xml:space="preserve"> jednoświatłowe </t>
    </r>
    <r>
      <rPr>
        <sz val="9"/>
        <rFont val="Arial"/>
        <family val="2"/>
      </rPr>
      <t>o rozmiarach 8,5F, dł. 16cm, rozmiary kaniuli 14G</t>
    </r>
  </si>
  <si>
    <r>
      <t xml:space="preserve">Cewnik do żył centralnych - zestaw standardowy zawierający wyposażenie potrzebne do wprowadzenia cewnika techniką Seldingera </t>
    </r>
    <r>
      <rPr>
        <u val="single"/>
        <sz val="9"/>
        <rFont val="Arial"/>
        <family val="2"/>
      </rPr>
      <t>dwuświatłowe</t>
    </r>
    <r>
      <rPr>
        <sz val="9"/>
        <rFont val="Arial"/>
        <family val="2"/>
      </rPr>
      <t xml:space="preserve"> o rozmiarach 8,5F, dł. 16cm, rozmiary kaniuli 14G</t>
    </r>
  </si>
  <si>
    <t xml:space="preserve">Zestaw do tracheostomii przezskórnej metodą Seldingera: zestw do tracheotomii przezskórnej bez peana, rurka Blue Line Ultra z mankietem Soft Seal o średnicy wew. 8mm, </t>
  </si>
  <si>
    <t xml:space="preserve">Zestaw do tracheostomii przezskórnej metodą Seldingera: zestaw do tracheotomii przezskórnej z peanem wielorazowym, rurka Blue Line Ultra z mankietem Soft Seal o średnicy wew. 8mm, </t>
  </si>
  <si>
    <t>Wartość         brutto</t>
  </si>
  <si>
    <t>Wartość           brutto</t>
  </si>
  <si>
    <t>Wartość            brutto</t>
  </si>
  <si>
    <t>Wartość                   brutto</t>
  </si>
  <si>
    <t>Wartość          brutto</t>
  </si>
  <si>
    <t>Wartość              brutto</t>
  </si>
  <si>
    <t>Wartość                  brutto</t>
  </si>
  <si>
    <t>Wartość             brutto</t>
  </si>
  <si>
    <t>Wartość                    brutto</t>
  </si>
  <si>
    <t>Rurka intubacyjna Nr 6,0 przezroczysta z mankietem niskociśnieniowym, z otworem Murphy'ego o zaokrąglonych krawędziach, z oznaczeniem głębokości na rurce, z linią kontrastową widoczną w RTG, z opisem rozmiaru na rurce i łączniku, silikonowana nie zawiera ftalanów</t>
  </si>
  <si>
    <t>Rurka intubacyjna Nr 7,0 przezroczysta z mankietem niskociśnieniowym, z otworem Murphy'ego o zaokrąglonych krawędziach, z oznaczeniem głębokości na rurce, z linią kontrastową widoczną w RTG, z opisem rozmiaru na rurce i łączniku, silikonowana nie zawiera ftalanów</t>
  </si>
  <si>
    <t>Rurka intubacyjna Nr 7,5 przezroczysta z mankietem niskociśnieniowym, z otworem Murphy'ego o zaokrąglonych krawędziach, z oznaczeniem głębokości na rurce, z linią kontrastową widoczną w RTG, z opisem rozmiaru na rurce i łączniku, silikonowana nie zawiera ftalanów</t>
  </si>
  <si>
    <t>Rurka intubacyjna Nr 8,0 przezroczysta z mankietem niskociśnieniowym, z otworem Murphy'ego o zaokrąglonych krawędziach, z oznaczeniem głębokości na rurce, z linią kontrastową widoczną w RTG, z opisem rozmiaru na rurce i łączniku, silikonowana nie zawiera ftalanów</t>
  </si>
  <si>
    <t>Rurka intubacyjna Nr 8,5 przezroczysta z mankietem niskociśnieniowym, z otworem Murphy'ego o zaokrąglonych krawędziach, z oznaczeniem głębokości na rurce, z linią kontrastową widoczną w RTG, z opisem rozmiaru na rurce i łączniku, silikonowana nie zawiera ftalanów</t>
  </si>
  <si>
    <t>Rurka intubacyjna Nr 9,0 przezroczysta z mankietem niskociśnieniowym, z otworem Murphy'ego o zaokrąglonych krawędziach, z oznaczeniem głębokości na rurce, z linią kontrastową widoczną w RTG, z opisem rozmiaru na rurce i łączniku, silikonowana nie zawiera ftalanów</t>
  </si>
  <si>
    <t>Rurka intubacyjna zbrojona Nr 7,0 przezroczysta z mankietem niskociśnieniowym, z otworem Murphy'ego o zaokrąglonych krawędziach, z oznaczeniem głębokości na rurce, z linią kontrastową widoczną w RTG, z opisem rozmiaru na rurce i łączniku, silikonowana nie zawiera ftalanów</t>
  </si>
  <si>
    <t>29.</t>
  </si>
  <si>
    <t xml:space="preserve">Filtr oddechowy elektrostatyczny bakteryjno - wirusowy dla dorosłych, sterylny j.u., o minimalnej skuteczności filtracji bakteryjnej i wirusowej min 99,999%, opór przepływu do 2,2cm H2O przy 60 l/min., sterylny, masa do 23g, port kapno zabezpieczony koreczkiem zaciskowym
</t>
  </si>
  <si>
    <t>30.</t>
  </si>
  <si>
    <t xml:space="preserve">Filtr oddechowy mechaniczny bakteryjno - wirusowy z wydzielonym wymiennikiem ciepła i wilgoci, dla dorosłych, o poziomie nawilżania min. 32 mg H2O/l przy Vt 500ml, skuteczność filtracji bakteryjnej i wirusowej min 99,999%, masa do 31g, opór przepływu do 2,9cm H2O przy 60 l/min., posiadający hydrofobową membranę filtrująca, sterylny, z portem kapno zabezpieczony koreczkiem zaciskowym
</t>
  </si>
  <si>
    <t xml:space="preserve"> Załącznik nr 3 Pakiet nr 1 Akcesoria do oddychania, dreny, filtry, akcesoria do zbiórki moczu</t>
  </si>
  <si>
    <t>Załącznik nr 3 Pakiet nr 7 Zestaw do tracheostomii, obwód oddechowy, zamknięty system do odsysania pacjentów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</si>
  <si>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</si>
  <si>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</si>
  <si>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</si>
  <si>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</si>
  <si>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</si>
  <si>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</si>
  <si>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</si>
  <si>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</si>
  <si>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</si>
  <si>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</si>
  <si>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</si>
  <si>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</si>
  <si>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</si>
  <si>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</si>
  <si>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</si>
  <si>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</si>
  <si>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Elektrody do EKG samoprzylepne ø 50 mm</t>
  </si>
  <si>
    <t>47.</t>
  </si>
  <si>
    <t>48.</t>
  </si>
  <si>
    <t>49.</t>
  </si>
  <si>
    <t>50.</t>
  </si>
  <si>
    <t>51.</t>
  </si>
  <si>
    <t>52.</t>
  </si>
  <si>
    <t>53.</t>
  </si>
  <si>
    <t>Załącznik nr 3 Pakiet nr 16 Maski</t>
  </si>
  <si>
    <t xml:space="preserve"> Załącznik nr 3 Pakiet nr 2 Dreny, Zestaw do odsysania pola operacyjnego</t>
  </si>
  <si>
    <t xml:space="preserve"> Załącznik nr 3 Pakiet nr 8 Cewniki Couvelair, moczowodowe</t>
  </si>
  <si>
    <t>Załącznik nr 3 Pakiet nr 12 Zestaw do nakłucia jamy opłucnej, system do drenażu jamy opłucnej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</si>
</sst>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0.0"/>
    <numFmt numFmtId="176" formatCode="[$€-2]\ #,##0.00_);[Red]\([$€-2]\ #,##0.00\)"/>
    <numFmt numFmtId="177" formatCode="#,##0.00\ _z_ł"/>
    <numFmt numFmtId="178" formatCode="0.0000"/>
    <numFmt numFmtId="179" formatCode="0.00000"/>
    <numFmt numFmtId="180" formatCode="0.000000"/>
    <numFmt numFmtId="181" formatCode="0.000"/>
  </numFmts>
  <fonts count="17">
    <font>
      <sz val="10"/>
      <name val="Arial CE"/>
      <family val="0"/>
    </font>
    <font>
      <sz val="10"/>
      <name val="Arial"/>
      <family val="2"/>
    </font>
    <font>
      <sz val="10"/>
      <color indexed="10"/>
      <name val="Arial CE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9"/>
      <name val="Arial"/>
      <family val="0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0"/>
    </font>
    <font>
      <sz val="9"/>
      <name val="Arial"/>
      <family val="2"/>
    </font>
    <font>
      <u val="single"/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2">
    <xf numFmtId="0" fontId="0" fillId="0" borderId="0" xfId="0" applyAlignment="1">
      <alignment/>
    </xf>
    <xf numFmtId="0" fontId="1" fillId="0" borderId="0" xfId="18" applyAlignment="1">
      <alignment horizontal="center"/>
      <protection/>
    </xf>
    <xf numFmtId="1" fontId="1" fillId="0" borderId="0" xfId="18" applyNumberFormat="1">
      <alignment/>
      <protection/>
    </xf>
    <xf numFmtId="0" fontId="1" fillId="0" borderId="0" xfId="18">
      <alignment/>
      <protection/>
    </xf>
    <xf numFmtId="4" fontId="1" fillId="0" borderId="0" xfId="18" applyNumberFormat="1">
      <alignment/>
      <protection/>
    </xf>
    <xf numFmtId="0" fontId="1" fillId="0" borderId="0" xfId="18" applyFill="1">
      <alignment/>
      <protection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18" applyFont="1">
      <alignment/>
      <protection/>
    </xf>
    <xf numFmtId="2" fontId="0" fillId="0" borderId="0" xfId="0" applyNumberFormat="1" applyBorder="1" applyAlignment="1">
      <alignment/>
    </xf>
    <xf numFmtId="0" fontId="1" fillId="0" borderId="0" xfId="18" applyFont="1" applyBorder="1">
      <alignment/>
      <protection/>
    </xf>
    <xf numFmtId="0" fontId="1" fillId="0" borderId="0" xfId="18" applyFont="1" applyFill="1">
      <alignment/>
      <protection/>
    </xf>
    <xf numFmtId="0" fontId="1" fillId="0" borderId="0" xfId="18" applyFont="1">
      <alignment/>
      <protection/>
    </xf>
    <xf numFmtId="0" fontId="1" fillId="0" borderId="0" xfId="19" applyAlignment="1">
      <alignment horizontal="center"/>
      <protection/>
    </xf>
    <xf numFmtId="0" fontId="1" fillId="0" borderId="0" xfId="19">
      <alignment/>
      <protection/>
    </xf>
    <xf numFmtId="0" fontId="1" fillId="0" borderId="0" xfId="19" applyBorder="1">
      <alignment/>
      <protection/>
    </xf>
    <xf numFmtId="0" fontId="1" fillId="0" borderId="0" xfId="18" applyFill="1" applyBorder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2" fontId="5" fillId="0" borderId="4" xfId="0" applyNumberFormat="1" applyFont="1" applyFill="1" applyBorder="1" applyAlignment="1">
      <alignment horizontal="center" wrapText="1"/>
    </xf>
    <xf numFmtId="4" fontId="5" fillId="0" borderId="5" xfId="0" applyNumberFormat="1" applyFont="1" applyFill="1" applyBorder="1" applyAlignment="1">
      <alignment horizontal="center" wrapText="1"/>
    </xf>
    <xf numFmtId="9" fontId="5" fillId="0" borderId="5" xfId="0" applyNumberFormat="1" applyFont="1" applyFill="1" applyBorder="1" applyAlignment="1">
      <alignment horizontal="center" wrapText="1"/>
    </xf>
    <xf numFmtId="4" fontId="5" fillId="0" borderId="4" xfId="0" applyNumberFormat="1" applyFont="1" applyFill="1" applyBorder="1" applyAlignment="1">
      <alignment horizontal="center" wrapText="1"/>
    </xf>
    <xf numFmtId="0" fontId="10" fillId="0" borderId="5" xfId="0" applyFont="1" applyFill="1" applyBorder="1" applyAlignment="1">
      <alignment wrapText="1"/>
    </xf>
    <xf numFmtId="0" fontId="11" fillId="0" borderId="5" xfId="0" applyFont="1" applyFill="1" applyBorder="1" applyAlignment="1">
      <alignment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2" fontId="11" fillId="0" borderId="4" xfId="0" applyNumberFormat="1" applyFont="1" applyFill="1" applyBorder="1" applyAlignment="1">
      <alignment horizontal="center" wrapText="1"/>
    </xf>
    <xf numFmtId="4" fontId="11" fillId="0" borderId="5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0" fillId="0" borderId="5" xfId="0" applyFont="1" applyFill="1" applyBorder="1" applyAlignment="1">
      <alignment wrapText="1"/>
    </xf>
    <xf numFmtId="0" fontId="11" fillId="3" borderId="8" xfId="0" applyFont="1" applyFill="1" applyBorder="1" applyAlignment="1">
      <alignment wrapText="1"/>
    </xf>
    <xf numFmtId="0" fontId="5" fillId="3" borderId="8" xfId="0" applyFont="1" applyFill="1" applyBorder="1" applyAlignment="1">
      <alignment/>
    </xf>
    <xf numFmtId="0" fontId="5" fillId="3" borderId="8" xfId="0" applyFont="1" applyFill="1" applyBorder="1" applyAlignment="1">
      <alignment horizontal="center"/>
    </xf>
    <xf numFmtId="0" fontId="11" fillId="0" borderId="9" xfId="18" applyFont="1" applyFill="1" applyBorder="1" applyAlignment="1">
      <alignment horizontal="center"/>
      <protection/>
    </xf>
    <xf numFmtId="0" fontId="11" fillId="0" borderId="8" xfId="18" applyFont="1" applyFill="1" applyBorder="1" applyAlignment="1">
      <alignment horizontal="center"/>
      <protection/>
    </xf>
    <xf numFmtId="0" fontId="11" fillId="0" borderId="8" xfId="18" applyFont="1" applyFill="1" applyBorder="1" applyAlignment="1">
      <alignment vertical="top" wrapText="1"/>
      <protection/>
    </xf>
    <xf numFmtId="0" fontId="11" fillId="0" borderId="8" xfId="18" applyFont="1" applyFill="1" applyBorder="1" applyAlignment="1">
      <alignment horizontal="center" vertical="center"/>
      <protection/>
    </xf>
    <xf numFmtId="0" fontId="11" fillId="0" borderId="2" xfId="18" applyFont="1" applyFill="1" applyBorder="1" applyAlignment="1">
      <alignment wrapText="1"/>
      <protection/>
    </xf>
    <xf numFmtId="0" fontId="11" fillId="0" borderId="2" xfId="18" applyFont="1" applyFill="1" applyBorder="1">
      <alignment/>
      <protection/>
    </xf>
    <xf numFmtId="0" fontId="11" fillId="0" borderId="2" xfId="18" applyFont="1" applyFill="1" applyBorder="1" applyAlignment="1">
      <alignment horizontal="center"/>
      <protection/>
    </xf>
    <xf numFmtId="0" fontId="11" fillId="0" borderId="8" xfId="18" applyFont="1" applyFill="1" applyBorder="1">
      <alignment/>
      <protection/>
    </xf>
    <xf numFmtId="0" fontId="11" fillId="0" borderId="9" xfId="18" applyFont="1" applyFill="1" applyBorder="1">
      <alignment/>
      <protection/>
    </xf>
    <xf numFmtId="9" fontId="5" fillId="0" borderId="10" xfId="0" applyNumberFormat="1" applyFont="1" applyFill="1" applyBorder="1" applyAlignment="1">
      <alignment horizontal="center" wrapText="1"/>
    </xf>
    <xf numFmtId="0" fontId="11" fillId="0" borderId="9" xfId="18" applyFont="1" applyFill="1" applyBorder="1" applyAlignment="1">
      <alignment horizontal="center" vertical="center"/>
      <protection/>
    </xf>
    <xf numFmtId="2" fontId="11" fillId="0" borderId="8" xfId="18" applyNumberFormat="1" applyFont="1" applyFill="1" applyBorder="1" applyAlignment="1">
      <alignment horizontal="center"/>
      <protection/>
    </xf>
    <xf numFmtId="4" fontId="11" fillId="0" borderId="6" xfId="18" applyNumberFormat="1" applyFont="1" applyFill="1" applyBorder="1" applyAlignment="1">
      <alignment horizontal="center" wrapText="1"/>
      <protection/>
    </xf>
    <xf numFmtId="4" fontId="11" fillId="0" borderId="5" xfId="18" applyNumberFormat="1" applyFont="1" applyFill="1" applyBorder="1" applyAlignment="1">
      <alignment horizontal="center" wrapText="1"/>
      <protection/>
    </xf>
    <xf numFmtId="0" fontId="11" fillId="0" borderId="8" xfId="18" applyFont="1" applyBorder="1" applyAlignment="1">
      <alignment wrapText="1"/>
      <protection/>
    </xf>
    <xf numFmtId="0" fontId="11" fillId="0" borderId="11" xfId="18" applyFont="1" applyFill="1" applyBorder="1" applyAlignment="1">
      <alignment horizontal="center"/>
      <protection/>
    </xf>
    <xf numFmtId="4" fontId="11" fillId="0" borderId="12" xfId="18" applyNumberFormat="1" applyFont="1" applyFill="1" applyBorder="1" applyAlignment="1">
      <alignment horizontal="center" wrapText="1"/>
      <protection/>
    </xf>
    <xf numFmtId="9" fontId="5" fillId="0" borderId="12" xfId="0" applyNumberFormat="1" applyFont="1" applyFill="1" applyBorder="1" applyAlignment="1">
      <alignment horizontal="center" wrapText="1"/>
    </xf>
    <xf numFmtId="4" fontId="5" fillId="0" borderId="13" xfId="0" applyNumberFormat="1" applyFont="1" applyFill="1" applyBorder="1" applyAlignment="1">
      <alignment horizontal="center" wrapText="1"/>
    </xf>
    <xf numFmtId="4" fontId="5" fillId="0" borderId="12" xfId="0" applyNumberFormat="1" applyFont="1" applyFill="1" applyBorder="1" applyAlignment="1">
      <alignment horizontal="center" wrapText="1"/>
    </xf>
    <xf numFmtId="4" fontId="5" fillId="0" borderId="8" xfId="0" applyNumberFormat="1" applyFont="1" applyBorder="1" applyAlignment="1">
      <alignment/>
    </xf>
    <xf numFmtId="0" fontId="5" fillId="0" borderId="8" xfId="0" applyFont="1" applyBorder="1" applyAlignment="1">
      <alignment/>
    </xf>
    <xf numFmtId="0" fontId="5" fillId="0" borderId="4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wrapText="1"/>
    </xf>
    <xf numFmtId="4" fontId="5" fillId="0" borderId="6" xfId="0" applyNumberFormat="1" applyFont="1" applyFill="1" applyBorder="1" applyAlignment="1">
      <alignment horizontal="center" wrapText="1"/>
    </xf>
    <xf numFmtId="0" fontId="5" fillId="0" borderId="5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11" fillId="0" borderId="8" xfId="18" applyFont="1" applyFill="1" applyBorder="1" applyAlignment="1">
      <alignment wrapText="1"/>
      <protection/>
    </xf>
    <xf numFmtId="0" fontId="11" fillId="0" borderId="8" xfId="0" applyFont="1" applyFill="1" applyBorder="1" applyAlignment="1">
      <alignment wrapText="1"/>
    </xf>
    <xf numFmtId="0" fontId="11" fillId="0" borderId="8" xfId="18" applyFont="1" applyFill="1" applyBorder="1" applyAlignment="1">
      <alignment vertical="top" wrapText="1"/>
      <protection/>
    </xf>
    <xf numFmtId="2" fontId="5" fillId="0" borderId="8" xfId="0" applyNumberFormat="1" applyFont="1" applyFill="1" applyBorder="1" applyAlignment="1">
      <alignment horizontal="center" wrapText="1"/>
    </xf>
    <xf numFmtId="0" fontId="5" fillId="0" borderId="6" xfId="0" applyFont="1" applyFill="1" applyBorder="1" applyAlignment="1">
      <alignment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2" fontId="5" fillId="0" borderId="12" xfId="0" applyNumberFormat="1" applyFont="1" applyFill="1" applyBorder="1" applyAlignment="1">
      <alignment horizontal="center" wrapText="1"/>
    </xf>
    <xf numFmtId="0" fontId="11" fillId="0" borderId="11" xfId="18" applyFont="1" applyFill="1" applyBorder="1" applyAlignment="1">
      <alignment vertical="top" wrapText="1"/>
      <protection/>
    </xf>
    <xf numFmtId="0" fontId="11" fillId="0" borderId="15" xfId="18" applyFont="1" applyFill="1" applyBorder="1" applyAlignment="1">
      <alignment horizontal="center" vertical="center"/>
      <protection/>
    </xf>
    <xf numFmtId="0" fontId="11" fillId="0" borderId="11" xfId="1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/>
    </xf>
    <xf numFmtId="0" fontId="5" fillId="0" borderId="6" xfId="0" applyFont="1" applyFill="1" applyBorder="1" applyAlignment="1">
      <alignment/>
    </xf>
    <xf numFmtId="4" fontId="5" fillId="0" borderId="6" xfId="0" applyNumberFormat="1" applyFont="1" applyFill="1" applyBorder="1" applyAlignment="1">
      <alignment horizontal="center" vertical="center" wrapText="1"/>
    </xf>
    <xf numFmtId="0" fontId="11" fillId="0" borderId="0" xfId="18" applyFont="1" applyAlignment="1">
      <alignment horizontal="center"/>
      <protection/>
    </xf>
    <xf numFmtId="4" fontId="11" fillId="0" borderId="0" xfId="18" applyNumberFormat="1" applyFont="1" applyAlignment="1">
      <alignment horizontal="center"/>
      <protection/>
    </xf>
    <xf numFmtId="1" fontId="11" fillId="0" borderId="0" xfId="18" applyNumberFormat="1" applyFont="1">
      <alignment/>
      <protection/>
    </xf>
    <xf numFmtId="0" fontId="11" fillId="0" borderId="0" xfId="18" applyFont="1">
      <alignment/>
      <protection/>
    </xf>
    <xf numFmtId="0" fontId="11" fillId="0" borderId="0" xfId="18" applyFont="1" applyBorder="1" applyAlignment="1">
      <alignment horizontal="left"/>
      <protection/>
    </xf>
    <xf numFmtId="0" fontId="7" fillId="0" borderId="0" xfId="18" applyFont="1">
      <alignment/>
      <protection/>
    </xf>
    <xf numFmtId="1" fontId="11" fillId="0" borderId="0" xfId="18" applyNumberFormat="1" applyFont="1" applyAlignment="1">
      <alignment horizontal="center"/>
      <protection/>
    </xf>
    <xf numFmtId="0" fontId="11" fillId="0" borderId="5" xfId="18" applyFont="1" applyFill="1" applyBorder="1" applyAlignment="1">
      <alignment horizontal="center"/>
      <protection/>
    </xf>
    <xf numFmtId="0" fontId="7" fillId="0" borderId="6" xfId="18" applyFont="1" applyFill="1" applyBorder="1" applyAlignment="1">
      <alignment horizontal="center" vertical="center" wrapText="1"/>
      <protection/>
    </xf>
    <xf numFmtId="0" fontId="7" fillId="0" borderId="5" xfId="18" applyFont="1" applyFill="1" applyBorder="1" applyAlignment="1">
      <alignment horizontal="center" vertical="center" wrapText="1"/>
      <protection/>
    </xf>
    <xf numFmtId="0" fontId="7" fillId="0" borderId="4" xfId="18" applyFont="1" applyFill="1" applyBorder="1" applyAlignment="1">
      <alignment horizontal="center" vertical="center" wrapText="1"/>
      <protection/>
    </xf>
    <xf numFmtId="2" fontId="7" fillId="0" borderId="4" xfId="18" applyNumberFormat="1" applyFont="1" applyFill="1" applyBorder="1" applyAlignment="1">
      <alignment horizontal="center" vertical="center" wrapText="1"/>
      <protection/>
    </xf>
    <xf numFmtId="4" fontId="7" fillId="0" borderId="5" xfId="18" applyNumberFormat="1" applyFont="1" applyFill="1" applyBorder="1" applyAlignment="1">
      <alignment horizontal="center" vertical="center" wrapText="1"/>
      <protection/>
    </xf>
    <xf numFmtId="1" fontId="7" fillId="0" borderId="5" xfId="18" applyNumberFormat="1" applyFont="1" applyFill="1" applyBorder="1" applyAlignment="1">
      <alignment horizontal="center" vertical="center" wrapText="1"/>
      <protection/>
    </xf>
    <xf numFmtId="0" fontId="7" fillId="0" borderId="4" xfId="18" applyFont="1" applyFill="1" applyBorder="1" applyAlignment="1">
      <alignment vertical="center" wrapText="1"/>
      <protection/>
    </xf>
    <xf numFmtId="0" fontId="7" fillId="0" borderId="8" xfId="18" applyFont="1" applyFill="1" applyBorder="1" applyAlignment="1">
      <alignment horizontal="center" vertical="center" wrapText="1"/>
      <protection/>
    </xf>
    <xf numFmtId="0" fontId="7" fillId="0" borderId="10" xfId="18" applyFont="1" applyFill="1" applyBorder="1" applyAlignment="1">
      <alignment horizontal="center" wrapText="1"/>
      <protection/>
    </xf>
    <xf numFmtId="0" fontId="8" fillId="0" borderId="5" xfId="18" applyFont="1" applyFill="1" applyBorder="1" applyAlignment="1">
      <alignment horizontal="center"/>
      <protection/>
    </xf>
    <xf numFmtId="0" fontId="9" fillId="0" borderId="5" xfId="18" applyFont="1" applyFill="1" applyBorder="1" applyAlignment="1">
      <alignment horizontal="center" vertical="center" wrapText="1"/>
      <protection/>
    </xf>
    <xf numFmtId="0" fontId="9" fillId="0" borderId="6" xfId="18" applyFont="1" applyFill="1" applyBorder="1" applyAlignment="1">
      <alignment horizontal="center" vertical="center" wrapText="1"/>
      <protection/>
    </xf>
    <xf numFmtId="0" fontId="11" fillId="0" borderId="6" xfId="18" applyFont="1" applyFill="1" applyBorder="1" applyAlignment="1">
      <alignment horizontal="center"/>
      <protection/>
    </xf>
    <xf numFmtId="0" fontId="11" fillId="0" borderId="5" xfId="18" applyFont="1" applyFill="1" applyBorder="1" applyAlignment="1">
      <alignment wrapText="1"/>
      <protection/>
    </xf>
    <xf numFmtId="0" fontId="11" fillId="0" borderId="5" xfId="18" applyFont="1" applyFill="1" applyBorder="1" applyAlignment="1">
      <alignment horizontal="center"/>
      <protection/>
    </xf>
    <xf numFmtId="4" fontId="11" fillId="0" borderId="5" xfId="18" applyNumberFormat="1" applyFont="1" applyFill="1" applyBorder="1" applyAlignment="1">
      <alignment horizontal="center"/>
      <protection/>
    </xf>
    <xf numFmtId="9" fontId="11" fillId="0" borderId="5" xfId="18" applyNumberFormat="1" applyFont="1" applyFill="1" applyBorder="1" applyAlignment="1">
      <alignment horizontal="center"/>
      <protection/>
    </xf>
    <xf numFmtId="0" fontId="11" fillId="0" borderId="5" xfId="18" applyFont="1" applyFill="1" applyBorder="1">
      <alignment/>
      <protection/>
    </xf>
    <xf numFmtId="4" fontId="11" fillId="0" borderId="5" xfId="18" applyNumberFormat="1" applyFont="1" applyBorder="1">
      <alignment/>
      <protection/>
    </xf>
    <xf numFmtId="4" fontId="11" fillId="0" borderId="0" xfId="18" applyNumberFormat="1" applyFont="1">
      <alignment/>
      <protection/>
    </xf>
    <xf numFmtId="0" fontId="7" fillId="0" borderId="5" xfId="18" applyFont="1" applyFill="1" applyBorder="1" applyAlignment="1">
      <alignment horizontal="center" wrapText="1"/>
      <protection/>
    </xf>
    <xf numFmtId="0" fontId="11" fillId="0" borderId="16" xfId="18" applyFont="1" applyFill="1" applyBorder="1" applyAlignment="1">
      <alignment horizontal="center"/>
      <protection/>
    </xf>
    <xf numFmtId="0" fontId="11" fillId="0" borderId="11" xfId="18" applyFont="1" applyFill="1" applyBorder="1" applyAlignment="1">
      <alignment wrapText="1"/>
      <protection/>
    </xf>
    <xf numFmtId="0" fontId="11" fillId="0" borderId="11" xfId="18" applyFont="1" applyFill="1" applyBorder="1">
      <alignment/>
      <protection/>
    </xf>
    <xf numFmtId="9" fontId="11" fillId="0" borderId="12" xfId="18" applyNumberFormat="1" applyFont="1" applyFill="1" applyBorder="1" applyAlignment="1">
      <alignment horizontal="center"/>
      <protection/>
    </xf>
    <xf numFmtId="0" fontId="11" fillId="0" borderId="12" xfId="18" applyFont="1" applyFill="1" applyBorder="1">
      <alignment/>
      <protection/>
    </xf>
    <xf numFmtId="0" fontId="11" fillId="0" borderId="8" xfId="18" applyFont="1" applyFill="1" applyBorder="1" applyAlignment="1">
      <alignment wrapText="1"/>
      <protection/>
    </xf>
    <xf numFmtId="9" fontId="11" fillId="0" borderId="8" xfId="18" applyNumberFormat="1" applyFont="1" applyFill="1" applyBorder="1" applyAlignment="1">
      <alignment horizontal="center"/>
      <protection/>
    </xf>
    <xf numFmtId="4" fontId="11" fillId="0" borderId="8" xfId="18" applyNumberFormat="1" applyFont="1" applyFill="1" applyBorder="1" applyAlignment="1">
      <alignment horizontal="center" wrapText="1"/>
      <protection/>
    </xf>
    <xf numFmtId="4" fontId="11" fillId="0" borderId="6" xfId="18" applyNumberFormat="1" applyFont="1" applyBorder="1">
      <alignment/>
      <protection/>
    </xf>
    <xf numFmtId="9" fontId="11" fillId="0" borderId="8" xfId="18" applyNumberFormat="1" applyFont="1" applyFill="1" applyBorder="1" applyAlignment="1">
      <alignment horizontal="center"/>
      <protection/>
    </xf>
    <xf numFmtId="0" fontId="11" fillId="0" borderId="8" xfId="18" applyFont="1" applyBorder="1" applyAlignment="1">
      <alignment horizontal="center"/>
      <protection/>
    </xf>
    <xf numFmtId="0" fontId="11" fillId="0" borderId="8" xfId="18" applyFont="1" applyBorder="1">
      <alignment/>
      <protection/>
    </xf>
    <xf numFmtId="0" fontId="8" fillId="2" borderId="8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4" fontId="11" fillId="0" borderId="5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4" fontId="11" fillId="0" borderId="12" xfId="0" applyNumberFormat="1" applyFont="1" applyFill="1" applyBorder="1" applyAlignment="1">
      <alignment horizontal="center"/>
    </xf>
    <xf numFmtId="4" fontId="11" fillId="0" borderId="8" xfId="18" applyNumberFormat="1" applyFont="1" applyBorder="1">
      <alignment/>
      <protection/>
    </xf>
    <xf numFmtId="0" fontId="5" fillId="0" borderId="8" xfId="0" applyFont="1" applyFill="1" applyBorder="1" applyAlignment="1">
      <alignment horizontal="center"/>
    </xf>
    <xf numFmtId="0" fontId="11" fillId="0" borderId="9" xfId="0" applyFont="1" applyFill="1" applyBorder="1" applyAlignment="1">
      <alignment wrapText="1"/>
    </xf>
    <xf numFmtId="0" fontId="11" fillId="0" borderId="8" xfId="0" applyFont="1" applyFill="1" applyBorder="1" applyAlignment="1">
      <alignment horizontal="center"/>
    </xf>
    <xf numFmtId="2" fontId="11" fillId="0" borderId="8" xfId="0" applyNumberFormat="1" applyFont="1" applyFill="1" applyBorder="1" applyAlignment="1">
      <alignment horizontal="center" wrapText="1"/>
    </xf>
    <xf numFmtId="2" fontId="5" fillId="0" borderId="5" xfId="0" applyNumberFormat="1" applyFont="1" applyFill="1" applyBorder="1" applyAlignment="1">
      <alignment horizontal="center" wrapText="1"/>
    </xf>
    <xf numFmtId="0" fontId="11" fillId="0" borderId="3" xfId="0" applyFont="1" applyFill="1" applyBorder="1" applyAlignment="1">
      <alignment wrapText="1"/>
    </xf>
    <xf numFmtId="0" fontId="11" fillId="0" borderId="6" xfId="0" applyFont="1" applyFill="1" applyBorder="1" applyAlignment="1">
      <alignment wrapText="1"/>
    </xf>
    <xf numFmtId="0" fontId="11" fillId="0" borderId="6" xfId="0" applyFont="1" applyFill="1" applyBorder="1" applyAlignment="1">
      <alignment horizontal="center"/>
    </xf>
    <xf numFmtId="2" fontId="11" fillId="0" borderId="6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2" fontId="11" fillId="0" borderId="5" xfId="0" applyNumberFormat="1" applyFont="1" applyFill="1" applyBorder="1" applyAlignment="1">
      <alignment horizontal="center" wrapText="1"/>
    </xf>
    <xf numFmtId="0" fontId="11" fillId="0" borderId="15" xfId="18" applyFont="1" applyFill="1" applyBorder="1" applyAlignment="1">
      <alignment wrapText="1"/>
      <protection/>
    </xf>
    <xf numFmtId="0" fontId="11" fillId="0" borderId="11" xfId="18" applyFont="1" applyFill="1" applyBorder="1">
      <alignment/>
      <protection/>
    </xf>
    <xf numFmtId="0" fontId="11" fillId="0" borderId="11" xfId="18" applyFont="1" applyFill="1" applyBorder="1" applyAlignment="1">
      <alignment horizontal="center"/>
      <protection/>
    </xf>
    <xf numFmtId="0" fontId="11" fillId="0" borderId="9" xfId="18" applyFont="1" applyFill="1" applyBorder="1" applyAlignment="1">
      <alignment wrapText="1"/>
      <protection/>
    </xf>
    <xf numFmtId="0" fontId="11" fillId="0" borderId="8" xfId="18" applyFont="1" applyFill="1" applyBorder="1">
      <alignment/>
      <protection/>
    </xf>
    <xf numFmtId="0" fontId="11" fillId="0" borderId="8" xfId="18" applyFont="1" applyFill="1" applyBorder="1" applyAlignment="1">
      <alignment horizontal="center"/>
      <protection/>
    </xf>
    <xf numFmtId="4" fontId="11" fillId="0" borderId="11" xfId="0" applyNumberFormat="1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wrapText="1"/>
    </xf>
    <xf numFmtId="0" fontId="5" fillId="0" borderId="5" xfId="0" applyFont="1" applyBorder="1" applyAlignment="1">
      <alignment/>
    </xf>
    <xf numFmtId="4" fontId="5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5" xfId="0" applyFont="1" applyBorder="1" applyAlignment="1">
      <alignment/>
    </xf>
    <xf numFmtId="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wrapText="1"/>
    </xf>
    <xf numFmtId="0" fontId="11" fillId="0" borderId="5" xfId="0" applyFont="1" applyFill="1" applyBorder="1" applyAlignment="1">
      <alignment horizontal="left" vertical="center" wrapText="1"/>
    </xf>
    <xf numFmtId="2" fontId="11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wrapText="1"/>
    </xf>
    <xf numFmtId="0" fontId="11" fillId="0" borderId="5" xfId="0" applyFont="1" applyBorder="1" applyAlignment="1">
      <alignment horizontal="center"/>
    </xf>
    <xf numFmtId="2" fontId="5" fillId="0" borderId="5" xfId="0" applyNumberFormat="1" applyFont="1" applyFill="1" applyBorder="1" applyAlignment="1">
      <alignment horizontal="center" vertical="center" wrapText="1"/>
    </xf>
    <xf numFmtId="2" fontId="11" fillId="0" borderId="5" xfId="18" applyNumberFormat="1" applyFont="1" applyFill="1" applyBorder="1" applyAlignment="1">
      <alignment horizontal="center" vertical="center" wrapText="1"/>
      <protection/>
    </xf>
    <xf numFmtId="2" fontId="11" fillId="0" borderId="6" xfId="18" applyNumberFormat="1" applyFont="1" applyFill="1" applyBorder="1" applyAlignment="1">
      <alignment horizontal="center" vertical="center" wrapText="1"/>
      <protection/>
    </xf>
    <xf numFmtId="0" fontId="11" fillId="0" borderId="8" xfId="18" applyFont="1" applyFill="1" applyBorder="1" applyAlignment="1">
      <alignment horizontal="center" wrapText="1"/>
      <protection/>
    </xf>
    <xf numFmtId="4" fontId="5" fillId="0" borderId="5" xfId="0" applyNumberFormat="1" applyFont="1" applyFill="1" applyBorder="1" applyAlignment="1">
      <alignment horizontal="center"/>
    </xf>
    <xf numFmtId="4" fontId="5" fillId="0" borderId="5" xfId="0" applyNumberFormat="1" applyFont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5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/>
    </xf>
    <xf numFmtId="4" fontId="6" fillId="0" borderId="5" xfId="0" applyNumberFormat="1" applyFont="1" applyFill="1" applyBorder="1" applyAlignment="1">
      <alignment horizontal="center" wrapText="1"/>
    </xf>
    <xf numFmtId="4" fontId="7" fillId="0" borderId="5" xfId="0" applyNumberFormat="1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9" fontId="11" fillId="0" borderId="5" xfId="0" applyNumberFormat="1" applyFont="1" applyFill="1" applyBorder="1" applyAlignment="1">
      <alignment horizontal="center"/>
    </xf>
    <xf numFmtId="0" fontId="11" fillId="0" borderId="5" xfId="0" applyFont="1" applyFill="1" applyBorder="1" applyAlignment="1">
      <alignment/>
    </xf>
    <xf numFmtId="0" fontId="11" fillId="0" borderId="5" xfId="0" applyFont="1" applyFill="1" applyBorder="1" applyAlignment="1">
      <alignment wrapText="1"/>
    </xf>
    <xf numFmtId="0" fontId="11" fillId="0" borderId="2" xfId="0" applyFont="1" applyFill="1" applyBorder="1" applyAlignment="1">
      <alignment vertical="center" wrapText="1"/>
    </xf>
    <xf numFmtId="0" fontId="11" fillId="0" borderId="8" xfId="0" applyFont="1" applyBorder="1" applyAlignment="1">
      <alignment wrapText="1"/>
    </xf>
    <xf numFmtId="4" fontId="11" fillId="0" borderId="8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wrapText="1"/>
    </xf>
    <xf numFmtId="0" fontId="5" fillId="0" borderId="8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2" fontId="5" fillId="0" borderId="11" xfId="0" applyNumberFormat="1" applyFont="1" applyFill="1" applyBorder="1" applyAlignment="1">
      <alignment horizontal="center" wrapText="1"/>
    </xf>
    <xf numFmtId="4" fontId="5" fillId="0" borderId="11" xfId="0" applyNumberFormat="1" applyFont="1" applyFill="1" applyBorder="1" applyAlignment="1">
      <alignment horizontal="center" wrapText="1"/>
    </xf>
    <xf numFmtId="9" fontId="11" fillId="0" borderId="12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2" fontId="11" fillId="0" borderId="5" xfId="0" applyNumberFormat="1" applyFont="1" applyFill="1" applyBorder="1" applyAlignment="1">
      <alignment horizontal="center"/>
    </xf>
    <xf numFmtId="0" fontId="5" fillId="0" borderId="8" xfId="0" applyFont="1" applyBorder="1" applyAlignment="1">
      <alignment wrapText="1"/>
    </xf>
    <xf numFmtId="2" fontId="11" fillId="0" borderId="12" xfId="0" applyNumberFormat="1" applyFont="1" applyFill="1" applyBorder="1" applyAlignment="1">
      <alignment horizontal="center"/>
    </xf>
    <xf numFmtId="4" fontId="11" fillId="0" borderId="12" xfId="0" applyNumberFormat="1" applyFont="1" applyBorder="1" applyAlignment="1">
      <alignment horizontal="center"/>
    </xf>
    <xf numFmtId="1" fontId="11" fillId="0" borderId="8" xfId="18" applyNumberFormat="1" applyFont="1" applyBorder="1">
      <alignment/>
      <protection/>
    </xf>
    <xf numFmtId="4" fontId="7" fillId="0" borderId="12" xfId="18" applyNumberFormat="1" applyFont="1" applyFill="1" applyBorder="1" applyAlignment="1">
      <alignment horizontal="center" vertical="center" wrapText="1"/>
      <protection/>
    </xf>
    <xf numFmtId="0" fontId="9" fillId="0" borderId="12" xfId="18" applyFont="1" applyFill="1" applyBorder="1" applyAlignment="1">
      <alignment horizontal="center"/>
      <protection/>
    </xf>
    <xf numFmtId="0" fontId="9" fillId="0" borderId="12" xfId="18" applyFont="1" applyFill="1" applyBorder="1" applyAlignment="1">
      <alignment horizontal="center" vertical="center" wrapText="1"/>
      <protection/>
    </xf>
    <xf numFmtId="0" fontId="9" fillId="0" borderId="13" xfId="18" applyFont="1" applyFill="1" applyBorder="1" applyAlignment="1">
      <alignment horizontal="center" vertical="center" wrapText="1"/>
      <protection/>
    </xf>
    <xf numFmtId="0" fontId="9" fillId="0" borderId="11" xfId="18" applyFont="1" applyFill="1" applyBorder="1" applyAlignment="1">
      <alignment horizontal="center" vertical="center" wrapText="1"/>
      <protection/>
    </xf>
    <xf numFmtId="0" fontId="9" fillId="0" borderId="17" xfId="18" applyFont="1" applyFill="1" applyBorder="1" applyAlignment="1">
      <alignment horizontal="center" vertical="center" wrapText="1"/>
      <protection/>
    </xf>
    <xf numFmtId="0" fontId="11" fillId="0" borderId="8" xfId="18" applyFont="1" applyFill="1" applyBorder="1" applyAlignment="1">
      <alignment horizontal="center" vertical="center"/>
      <protection/>
    </xf>
    <xf numFmtId="2" fontId="11" fillId="0" borderId="18" xfId="18" applyNumberFormat="1" applyFont="1" applyFill="1" applyBorder="1" applyAlignment="1">
      <alignment horizontal="center" wrapText="1"/>
      <protection/>
    </xf>
    <xf numFmtId="9" fontId="11" fillId="0" borderId="9" xfId="18" applyNumberFormat="1" applyFont="1" applyFill="1" applyBorder="1" applyAlignment="1">
      <alignment horizontal="center" wrapText="1"/>
      <protection/>
    </xf>
    <xf numFmtId="2" fontId="11" fillId="0" borderId="18" xfId="18" applyNumberFormat="1" applyFont="1" applyFill="1" applyBorder="1" applyAlignment="1">
      <alignment horizontal="center" vertical="center" wrapText="1"/>
      <protection/>
    </xf>
    <xf numFmtId="0" fontId="11" fillId="0" borderId="6" xfId="18" applyFont="1" applyFill="1" applyBorder="1" applyAlignment="1">
      <alignment horizontal="center"/>
      <protection/>
    </xf>
    <xf numFmtId="0" fontId="11" fillId="0" borderId="19" xfId="18" applyFont="1" applyFill="1" applyBorder="1">
      <alignment/>
      <protection/>
    </xf>
    <xf numFmtId="0" fontId="11" fillId="0" borderId="19" xfId="18" applyFont="1" applyFill="1" applyBorder="1" applyAlignment="1">
      <alignment horizontal="center"/>
      <protection/>
    </xf>
    <xf numFmtId="0" fontId="11" fillId="0" borderId="20" xfId="18" applyFont="1" applyFill="1" applyBorder="1" applyAlignment="1">
      <alignment horizontal="center"/>
      <protection/>
    </xf>
    <xf numFmtId="0" fontId="11" fillId="0" borderId="9" xfId="18" applyFont="1" applyFill="1" applyBorder="1" applyAlignment="1">
      <alignment horizontal="center" vertical="center"/>
      <protection/>
    </xf>
    <xf numFmtId="2" fontId="11" fillId="0" borderId="5" xfId="18" applyNumberFormat="1" applyFont="1" applyFill="1" applyBorder="1" applyAlignment="1">
      <alignment horizontal="center"/>
      <protection/>
    </xf>
    <xf numFmtId="2" fontId="11" fillId="0" borderId="8" xfId="18" applyNumberFormat="1" applyFont="1" applyBorder="1" applyAlignment="1">
      <alignment horizontal="center"/>
      <protection/>
    </xf>
    <xf numFmtId="0" fontId="11" fillId="0" borderId="0" xfId="19" applyFont="1" applyAlignment="1">
      <alignment horizontal="center"/>
      <protection/>
    </xf>
    <xf numFmtId="2" fontId="11" fillId="0" borderId="0" xfId="19" applyNumberFormat="1" applyFont="1" applyAlignment="1">
      <alignment horizontal="center"/>
      <protection/>
    </xf>
    <xf numFmtId="0" fontId="11" fillId="0" borderId="0" xfId="19" applyFont="1">
      <alignment/>
      <protection/>
    </xf>
    <xf numFmtId="0" fontId="13" fillId="0" borderId="0" xfId="19" applyFont="1" applyAlignment="1">
      <alignment horizontal="center"/>
      <protection/>
    </xf>
    <xf numFmtId="0" fontId="7" fillId="0" borderId="21" xfId="19" applyFont="1" applyBorder="1" applyAlignment="1">
      <alignment/>
      <protection/>
    </xf>
    <xf numFmtId="0" fontId="7" fillId="0" borderId="22" xfId="19" applyFont="1" applyBorder="1" applyAlignment="1">
      <alignment/>
      <protection/>
    </xf>
    <xf numFmtId="0" fontId="7" fillId="0" borderId="23" xfId="19" applyFont="1" applyBorder="1" applyAlignment="1">
      <alignment/>
      <protection/>
    </xf>
    <xf numFmtId="0" fontId="11" fillId="0" borderId="24" xfId="19" applyFont="1" applyBorder="1" applyAlignment="1">
      <alignment horizontal="center"/>
      <protection/>
    </xf>
    <xf numFmtId="0" fontId="11" fillId="0" borderId="8" xfId="19" applyFont="1" applyFill="1" applyBorder="1" applyAlignment="1">
      <alignment horizontal="center"/>
      <protection/>
    </xf>
    <xf numFmtId="0" fontId="7" fillId="0" borderId="2" xfId="19" applyFont="1" applyFill="1" applyBorder="1" applyAlignment="1">
      <alignment horizontal="center" vertical="center" wrapText="1"/>
      <protection/>
    </xf>
    <xf numFmtId="0" fontId="7" fillId="0" borderId="25" xfId="19" applyFont="1" applyFill="1" applyBorder="1" applyAlignment="1">
      <alignment horizontal="center" vertical="center" wrapText="1"/>
      <protection/>
    </xf>
    <xf numFmtId="2" fontId="7" fillId="0" borderId="18" xfId="19" applyNumberFormat="1" applyFont="1" applyFill="1" applyBorder="1" applyAlignment="1">
      <alignment horizontal="center" vertical="center" wrapText="1"/>
      <protection/>
    </xf>
    <xf numFmtId="2" fontId="7" fillId="0" borderId="8" xfId="19" applyNumberFormat="1" applyFont="1" applyFill="1" applyBorder="1" applyAlignment="1">
      <alignment horizontal="center" vertical="center" wrapText="1"/>
      <protection/>
    </xf>
    <xf numFmtId="4" fontId="7" fillId="0" borderId="5" xfId="19" applyNumberFormat="1" applyFont="1" applyFill="1" applyBorder="1" applyAlignment="1">
      <alignment horizontal="center" vertical="center" wrapText="1"/>
      <protection/>
    </xf>
    <xf numFmtId="0" fontId="7" fillId="0" borderId="8" xfId="19" applyFont="1" applyFill="1" applyBorder="1" applyAlignment="1">
      <alignment horizontal="center" vertical="center" wrapText="1"/>
      <protection/>
    </xf>
    <xf numFmtId="0" fontId="7" fillId="0" borderId="18" xfId="19" applyFont="1" applyFill="1" applyBorder="1" applyAlignment="1">
      <alignment vertical="center" wrapText="1"/>
      <protection/>
    </xf>
    <xf numFmtId="0" fontId="7" fillId="0" borderId="18" xfId="19" applyFont="1" applyFill="1" applyBorder="1" applyAlignment="1">
      <alignment horizontal="center" vertical="center" wrapText="1"/>
      <protection/>
    </xf>
    <xf numFmtId="0" fontId="8" fillId="0" borderId="8" xfId="19" applyFont="1" applyFill="1" applyBorder="1" applyAlignment="1">
      <alignment horizontal="center"/>
      <protection/>
    </xf>
    <xf numFmtId="0" fontId="9" fillId="0" borderId="8" xfId="19" applyFont="1" applyFill="1" applyBorder="1" applyAlignment="1">
      <alignment horizontal="center" vertical="center" wrapText="1"/>
      <protection/>
    </xf>
    <xf numFmtId="0" fontId="9" fillId="0" borderId="18" xfId="19" applyFont="1" applyFill="1" applyBorder="1" applyAlignment="1">
      <alignment horizontal="center" vertical="center" wrapText="1"/>
      <protection/>
    </xf>
    <xf numFmtId="0" fontId="11" fillId="2" borderId="0" xfId="19" applyFont="1" applyFill="1">
      <alignment/>
      <protection/>
    </xf>
    <xf numFmtId="0" fontId="11" fillId="0" borderId="6" xfId="19" applyFont="1" applyFill="1" applyBorder="1" applyAlignment="1">
      <alignment horizontal="center" vertical="center"/>
      <protection/>
    </xf>
    <xf numFmtId="4" fontId="11" fillId="0" borderId="1" xfId="19" applyNumberFormat="1" applyFont="1" applyFill="1" applyBorder="1" applyAlignment="1" applyProtection="1">
      <alignment horizontal="center" wrapText="1"/>
      <protection/>
    </xf>
    <xf numFmtId="9" fontId="11" fillId="0" borderId="8" xfId="18" applyNumberFormat="1" applyFont="1" applyFill="1" applyBorder="1" applyAlignment="1">
      <alignment horizontal="center" vertical="center"/>
      <protection/>
    </xf>
    <xf numFmtId="9" fontId="10" fillId="0" borderId="10" xfId="19" applyNumberFormat="1" applyFont="1" applyFill="1" applyBorder="1" applyAlignment="1" applyProtection="1">
      <alignment horizontal="center" vertical="center" wrapText="1"/>
      <protection/>
    </xf>
    <xf numFmtId="4" fontId="11" fillId="0" borderId="8" xfId="19" applyNumberFormat="1" applyFont="1" applyFill="1" applyBorder="1" applyAlignment="1" applyProtection="1">
      <alignment horizontal="center" vertical="center" wrapText="1"/>
      <protection/>
    </xf>
    <xf numFmtId="9" fontId="11" fillId="0" borderId="11" xfId="18" applyNumberFormat="1" applyFont="1" applyFill="1" applyBorder="1" applyAlignment="1">
      <alignment horizontal="center"/>
      <protection/>
    </xf>
    <xf numFmtId="9" fontId="10" fillId="0" borderId="17" xfId="19" applyNumberFormat="1" applyFont="1" applyFill="1" applyBorder="1" applyAlignment="1" applyProtection="1">
      <alignment horizontal="center" wrapText="1"/>
      <protection/>
    </xf>
    <xf numFmtId="4" fontId="11" fillId="0" borderId="11" xfId="19" applyNumberFormat="1" applyFont="1" applyFill="1" applyBorder="1" applyAlignment="1" applyProtection="1">
      <alignment horizontal="center" wrapText="1"/>
      <protection/>
    </xf>
    <xf numFmtId="0" fontId="11" fillId="0" borderId="8" xfId="19" applyFont="1" applyBorder="1">
      <alignment/>
      <protection/>
    </xf>
    <xf numFmtId="4" fontId="11" fillId="0" borderId="8" xfId="19" applyNumberFormat="1" applyFont="1" applyBorder="1">
      <alignment/>
      <protection/>
    </xf>
    <xf numFmtId="4" fontId="11" fillId="0" borderId="8" xfId="19" applyNumberFormat="1" applyFont="1" applyBorder="1" applyAlignment="1">
      <alignment horizontal="center"/>
      <protection/>
    </xf>
    <xf numFmtId="9" fontId="10" fillId="0" borderId="10" xfId="19" applyNumberFormat="1" applyFont="1" applyFill="1" applyBorder="1" applyAlignment="1" applyProtection="1">
      <alignment horizontal="center" wrapText="1"/>
      <protection/>
    </xf>
    <xf numFmtId="4" fontId="11" fillId="0" borderId="8" xfId="19" applyNumberFormat="1" applyFont="1" applyFill="1" applyBorder="1" applyAlignment="1" applyProtection="1">
      <alignment horizontal="center" wrapText="1"/>
      <protection/>
    </xf>
    <xf numFmtId="4" fontId="0" fillId="0" borderId="5" xfId="0" applyNumberFormat="1" applyFont="1" applyFill="1" applyBorder="1" applyAlignment="1">
      <alignment horizontal="center" wrapText="1"/>
    </xf>
    <xf numFmtId="9" fontId="0" fillId="0" borderId="5" xfId="0" applyNumberFormat="1" applyFont="1" applyFill="1" applyBorder="1" applyAlignment="1">
      <alignment horizontal="center" wrapText="1"/>
    </xf>
    <xf numFmtId="4" fontId="0" fillId="0" borderId="4" xfId="0" applyNumberFormat="1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11" fillId="0" borderId="15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 wrapText="1"/>
    </xf>
    <xf numFmtId="2" fontId="0" fillId="0" borderId="8" xfId="0" applyNumberFormat="1" applyFill="1" applyBorder="1" applyAlignment="1">
      <alignment horizontal="center"/>
    </xf>
    <xf numFmtId="0" fontId="11" fillId="0" borderId="0" xfId="18" applyFont="1" applyBorder="1">
      <alignment/>
      <protection/>
    </xf>
    <xf numFmtId="2" fontId="11" fillId="0" borderId="0" xfId="18" applyNumberFormat="1" applyFont="1" applyBorder="1">
      <alignment/>
      <protection/>
    </xf>
    <xf numFmtId="0" fontId="5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4" fillId="0" borderId="8" xfId="0" applyFont="1" applyFill="1" applyBorder="1" applyAlignment="1">
      <alignment wrapText="1"/>
    </xf>
    <xf numFmtId="0" fontId="0" fillId="0" borderId="8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14" fillId="0" borderId="12" xfId="0" applyNumberFormat="1" applyFont="1" applyFill="1" applyBorder="1" applyAlignment="1">
      <alignment wrapText="1"/>
    </xf>
    <xf numFmtId="0" fontId="11" fillId="0" borderId="27" xfId="18" applyFont="1" applyBorder="1" applyAlignment="1">
      <alignment horizontal="center"/>
      <protection/>
    </xf>
    <xf numFmtId="0" fontId="7" fillId="0" borderId="27" xfId="18" applyFont="1" applyBorder="1" applyAlignment="1">
      <alignment/>
      <protection/>
    </xf>
    <xf numFmtId="0" fontId="15" fillId="0" borderId="5" xfId="0" applyFont="1" applyFill="1" applyBorder="1" applyAlignment="1">
      <alignment horizontal="left" wrapText="1"/>
    </xf>
    <xf numFmtId="0" fontId="15" fillId="0" borderId="5" xfId="0" applyFont="1" applyFill="1" applyBorder="1" applyAlignment="1">
      <alignment wrapText="1"/>
    </xf>
    <xf numFmtId="4" fontId="5" fillId="0" borderId="16" xfId="0" applyNumberFormat="1" applyFont="1" applyFill="1" applyBorder="1" applyAlignment="1">
      <alignment horizontal="center" wrapText="1"/>
    </xf>
    <xf numFmtId="0" fontId="11" fillId="0" borderId="25" xfId="18" applyFont="1" applyFill="1" applyBorder="1" applyAlignment="1">
      <alignment horizontal="center" vertical="center"/>
      <protection/>
    </xf>
    <xf numFmtId="0" fontId="5" fillId="0" borderId="13" xfId="0" applyFont="1" applyFill="1" applyBorder="1" applyAlignment="1">
      <alignment horizontal="center" wrapText="1"/>
    </xf>
    <xf numFmtId="2" fontId="5" fillId="0" borderId="13" xfId="0" applyNumberFormat="1" applyFont="1" applyFill="1" applyBorder="1" applyAlignment="1">
      <alignment horizontal="center" wrapText="1"/>
    </xf>
    <xf numFmtId="4" fontId="5" fillId="0" borderId="8" xfId="0" applyNumberFormat="1" applyFont="1" applyFill="1" applyBorder="1" applyAlignment="1">
      <alignment horizontal="center" wrapText="1"/>
    </xf>
    <xf numFmtId="9" fontId="11" fillId="0" borderId="8" xfId="0" applyNumberFormat="1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0" fillId="0" borderId="8" xfId="0" applyBorder="1" applyAlignment="1">
      <alignment/>
    </xf>
    <xf numFmtId="0" fontId="1" fillId="0" borderId="8" xfId="18" applyBorder="1" applyAlignment="1">
      <alignment/>
      <protection/>
    </xf>
    <xf numFmtId="0" fontId="0" fillId="0" borderId="11" xfId="0" applyBorder="1" applyAlignment="1">
      <alignment/>
    </xf>
    <xf numFmtId="0" fontId="1" fillId="0" borderId="8" xfId="18" applyBorder="1">
      <alignment/>
      <protection/>
    </xf>
    <xf numFmtId="4" fontId="1" fillId="0" borderId="8" xfId="18" applyNumberFormat="1" applyBorder="1">
      <alignment/>
      <protection/>
    </xf>
    <xf numFmtId="1" fontId="1" fillId="0" borderId="8" xfId="18" applyNumberFormat="1" applyBorder="1">
      <alignment/>
      <protection/>
    </xf>
    <xf numFmtId="0" fontId="1" fillId="0" borderId="8" xfId="18" applyBorder="1" applyAlignment="1">
      <alignment horizontal="center"/>
      <protection/>
    </xf>
    <xf numFmtId="0" fontId="16" fillId="0" borderId="5" xfId="0" applyFont="1" applyFill="1" applyBorder="1" applyAlignment="1">
      <alignment wrapText="1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0" xfId="0" applyFont="1" applyAlignment="1">
      <alignment horizontal="left"/>
    </xf>
    <xf numFmtId="0" fontId="7" fillId="0" borderId="21" xfId="18" applyFont="1" applyBorder="1" applyAlignment="1">
      <alignment horizontal="left"/>
      <protection/>
    </xf>
    <xf numFmtId="0" fontId="7" fillId="0" borderId="22" xfId="18" applyFont="1" applyBorder="1" applyAlignment="1">
      <alignment horizontal="left"/>
      <protection/>
    </xf>
    <xf numFmtId="0" fontId="7" fillId="0" borderId="23" xfId="18" applyFont="1" applyBorder="1" applyAlignment="1">
      <alignment horizontal="left"/>
      <protection/>
    </xf>
    <xf numFmtId="0" fontId="7" fillId="0" borderId="28" xfId="18" applyFont="1" applyBorder="1" applyAlignment="1">
      <alignment horizontal="center"/>
      <protection/>
    </xf>
    <xf numFmtId="0" fontId="7" fillId="0" borderId="29" xfId="18" applyFont="1" applyBorder="1" applyAlignment="1">
      <alignment horizontal="center"/>
      <protection/>
    </xf>
    <xf numFmtId="0" fontId="7" fillId="0" borderId="21" xfId="18" applyFont="1" applyBorder="1" applyAlignment="1">
      <alignment horizontal="left" wrapText="1"/>
      <protection/>
    </xf>
    <xf numFmtId="0" fontId="7" fillId="0" borderId="22" xfId="18" applyFont="1" applyBorder="1" applyAlignment="1">
      <alignment horizontal="left" wrapText="1"/>
      <protection/>
    </xf>
    <xf numFmtId="0" fontId="7" fillId="0" borderId="23" xfId="18" applyFont="1" applyBorder="1" applyAlignment="1">
      <alignment horizontal="left" wrapText="1"/>
      <protection/>
    </xf>
    <xf numFmtId="0" fontId="11" fillId="0" borderId="8" xfId="18" applyFont="1" applyBorder="1" applyAlignment="1">
      <alignment horizontal="center"/>
      <protection/>
    </xf>
    <xf numFmtId="0" fontId="11" fillId="0" borderId="18" xfId="18" applyFont="1" applyBorder="1" applyAlignment="1">
      <alignment horizontal="center"/>
      <protection/>
    </xf>
    <xf numFmtId="0" fontId="11" fillId="0" borderId="30" xfId="18" applyFont="1" applyBorder="1" applyAlignment="1">
      <alignment horizontal="center"/>
      <protection/>
    </xf>
    <xf numFmtId="0" fontId="11" fillId="0" borderId="9" xfId="18" applyFont="1" applyBorder="1" applyAlignment="1">
      <alignment horizontal="center"/>
      <protection/>
    </xf>
    <xf numFmtId="0" fontId="5" fillId="0" borderId="1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 wrapText="1"/>
    </xf>
    <xf numFmtId="0" fontId="11" fillId="0" borderId="2" xfId="0" applyFont="1" applyFill="1" applyBorder="1" applyAlignment="1">
      <alignment horizontal="left" wrapText="1"/>
    </xf>
    <xf numFmtId="0" fontId="1" fillId="0" borderId="18" xfId="18" applyFont="1" applyBorder="1" applyAlignment="1">
      <alignment horizontal="center"/>
      <protection/>
    </xf>
    <xf numFmtId="0" fontId="1" fillId="0" borderId="9" xfId="18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Hyperlink" xfId="17"/>
    <cellStyle name="Normalny_pakiet cewniki" xfId="18"/>
    <cellStyle name="Normalny_Wycena igły, strzyk, kaniule 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M60"/>
  <sheetViews>
    <sheetView tabSelected="1" workbookViewId="0" topLeftCell="A13">
      <selection activeCell="H63" sqref="H63"/>
    </sheetView>
  </sheetViews>
  <sheetFormatPr defaultColWidth="9.00390625" defaultRowHeight="12.75"/>
  <cols>
    <col min="1" max="1" width="3.375" style="0" bestFit="1" customWidth="1"/>
    <col min="2" max="2" width="48.375" style="0" customWidth="1"/>
    <col min="3" max="3" width="9.75390625" style="0" customWidth="1"/>
    <col min="4" max="4" width="11.75390625" style="0" customWidth="1"/>
    <col min="5" max="5" width="7.875" style="0" customWidth="1"/>
    <col min="6" max="6" width="7.625" style="0" customWidth="1"/>
    <col min="8" max="8" width="12.00390625" style="0" bestFit="1" customWidth="1"/>
    <col min="9" max="9" width="7.125" style="0" customWidth="1"/>
    <col min="10" max="10" width="12.00390625" style="0" bestFit="1" customWidth="1"/>
    <col min="11" max="11" width="13.125" style="0" bestFit="1" customWidth="1"/>
    <col min="13" max="13" width="10.125" style="0" bestFit="1" customWidth="1"/>
  </cols>
  <sheetData>
    <row r="1" spans="1:11" ht="12.75">
      <c r="A1" s="18"/>
      <c r="B1" s="19" t="s">
        <v>186</v>
      </c>
      <c r="C1" s="19"/>
      <c r="D1" s="18"/>
      <c r="E1" s="18"/>
      <c r="F1" s="18"/>
      <c r="G1" s="18"/>
      <c r="H1" s="18"/>
      <c r="I1" s="18"/>
      <c r="J1" s="18"/>
      <c r="K1" s="18"/>
    </row>
    <row r="2" spans="1:11" ht="13.5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3.5" thickBot="1">
      <c r="A3" s="325" t="s">
        <v>211</v>
      </c>
      <c r="B3" s="326"/>
      <c r="C3" s="326"/>
      <c r="D3" s="326"/>
      <c r="E3" s="326"/>
      <c r="F3" s="327"/>
      <c r="G3" s="18"/>
      <c r="H3" s="18"/>
      <c r="I3" s="18"/>
      <c r="J3" s="18"/>
      <c r="K3" s="18"/>
    </row>
    <row r="4" spans="1:11" ht="36">
      <c r="A4" s="20" t="s">
        <v>0</v>
      </c>
      <c r="B4" s="21" t="s">
        <v>1</v>
      </c>
      <c r="C4" s="21" t="s">
        <v>2</v>
      </c>
      <c r="D4" s="21" t="s">
        <v>3</v>
      </c>
      <c r="E4" s="22" t="s">
        <v>4</v>
      </c>
      <c r="F4" s="23" t="s">
        <v>5</v>
      </c>
      <c r="G4" s="24" t="s">
        <v>6</v>
      </c>
      <c r="H4" s="25" t="s">
        <v>7</v>
      </c>
      <c r="I4" s="26" t="s">
        <v>8</v>
      </c>
      <c r="J4" s="27" t="s">
        <v>88</v>
      </c>
      <c r="K4" s="26" t="s">
        <v>10</v>
      </c>
    </row>
    <row r="5" spans="1:11" ht="12.75">
      <c r="A5" s="28">
        <v>1</v>
      </c>
      <c r="B5" s="29">
        <v>2</v>
      </c>
      <c r="C5" s="29">
        <v>3</v>
      </c>
      <c r="D5" s="30">
        <v>4</v>
      </c>
      <c r="E5" s="31">
        <v>5</v>
      </c>
      <c r="F5" s="31">
        <v>6</v>
      </c>
      <c r="G5" s="31">
        <v>7</v>
      </c>
      <c r="H5" s="31">
        <v>8</v>
      </c>
      <c r="I5" s="31">
        <v>9</v>
      </c>
      <c r="J5" s="31">
        <v>10</v>
      </c>
      <c r="K5" s="31">
        <v>11</v>
      </c>
    </row>
    <row r="6" spans="1:11" ht="12.75">
      <c r="A6" s="32"/>
      <c r="B6" s="33"/>
      <c r="C6" s="33"/>
      <c r="D6" s="34"/>
      <c r="E6" s="33"/>
      <c r="F6" s="35"/>
      <c r="G6" s="33"/>
      <c r="H6" s="36" t="s">
        <v>95</v>
      </c>
      <c r="I6" s="36"/>
      <c r="J6" s="36" t="s">
        <v>96</v>
      </c>
      <c r="K6" s="36" t="s">
        <v>97</v>
      </c>
    </row>
    <row r="7" spans="1:11" ht="60">
      <c r="A7" s="37" t="s">
        <v>11</v>
      </c>
      <c r="B7" s="38" t="s">
        <v>200</v>
      </c>
      <c r="C7" s="39"/>
      <c r="D7" s="39"/>
      <c r="E7" s="40" t="s">
        <v>12</v>
      </c>
      <c r="F7" s="41">
        <f>100+5+5+5+2+1+30</f>
        <v>148</v>
      </c>
      <c r="G7" s="42"/>
      <c r="H7" s="43"/>
      <c r="I7" s="44"/>
      <c r="J7" s="45"/>
      <c r="K7" s="43"/>
    </row>
    <row r="8" spans="1:11" ht="60">
      <c r="A8" s="37" t="s">
        <v>13</v>
      </c>
      <c r="B8" s="38" t="s">
        <v>201</v>
      </c>
      <c r="C8" s="39"/>
      <c r="D8" s="39"/>
      <c r="E8" s="40" t="s">
        <v>12</v>
      </c>
      <c r="F8" s="41">
        <f>250+2+10+15+2+3+1+500+5+10</f>
        <v>798</v>
      </c>
      <c r="G8" s="42"/>
      <c r="H8" s="43"/>
      <c r="I8" s="44"/>
      <c r="J8" s="45"/>
      <c r="K8" s="43"/>
    </row>
    <row r="9" spans="1:11" ht="60">
      <c r="A9" s="37" t="s">
        <v>14</v>
      </c>
      <c r="B9" s="38" t="s">
        <v>202</v>
      </c>
      <c r="C9" s="39"/>
      <c r="D9" s="39"/>
      <c r="E9" s="40" t="s">
        <v>12</v>
      </c>
      <c r="F9" s="41">
        <f>250+2+10+5+5+1+200</f>
        <v>473</v>
      </c>
      <c r="G9" s="42"/>
      <c r="H9" s="43"/>
      <c r="I9" s="44"/>
      <c r="J9" s="45"/>
      <c r="K9" s="43"/>
    </row>
    <row r="10" spans="1:11" ht="60">
      <c r="A10" s="37" t="s">
        <v>15</v>
      </c>
      <c r="B10" s="38" t="s">
        <v>203</v>
      </c>
      <c r="C10" s="39"/>
      <c r="D10" s="39"/>
      <c r="E10" s="40" t="s">
        <v>12</v>
      </c>
      <c r="F10" s="41">
        <f>200+20+2+10+15+2+5+1+900+5+10</f>
        <v>1170</v>
      </c>
      <c r="G10" s="42"/>
      <c r="H10" s="43"/>
      <c r="I10" s="44"/>
      <c r="J10" s="45"/>
      <c r="K10" s="43"/>
    </row>
    <row r="11" spans="1:11" ht="60">
      <c r="A11" s="37" t="s">
        <v>16</v>
      </c>
      <c r="B11" s="38" t="s">
        <v>204</v>
      </c>
      <c r="C11" s="39"/>
      <c r="D11" s="39"/>
      <c r="E11" s="40" t="s">
        <v>12</v>
      </c>
      <c r="F11" s="41">
        <f>200+2+5+5+200</f>
        <v>412</v>
      </c>
      <c r="G11" s="42"/>
      <c r="H11" s="43"/>
      <c r="I11" s="44"/>
      <c r="J11" s="45"/>
      <c r="K11" s="43"/>
    </row>
    <row r="12" spans="1:11" ht="60">
      <c r="A12" s="37" t="s">
        <v>17</v>
      </c>
      <c r="B12" s="38" t="s">
        <v>205</v>
      </c>
      <c r="C12" s="39"/>
      <c r="D12" s="39"/>
      <c r="E12" s="40" t="s">
        <v>12</v>
      </c>
      <c r="F12" s="41">
        <f>200+2+5+5+200</f>
        <v>412</v>
      </c>
      <c r="G12" s="42"/>
      <c r="H12" s="43"/>
      <c r="I12" s="44"/>
      <c r="J12" s="45"/>
      <c r="K12" s="43"/>
    </row>
    <row r="13" spans="1:11" ht="62.25" customHeight="1">
      <c r="A13" s="37" t="s">
        <v>18</v>
      </c>
      <c r="B13" s="38" t="s">
        <v>206</v>
      </c>
      <c r="C13" s="39"/>
      <c r="D13" s="39"/>
      <c r="E13" s="40" t="s">
        <v>12</v>
      </c>
      <c r="F13" s="41">
        <v>500</v>
      </c>
      <c r="G13" s="42"/>
      <c r="H13" s="43"/>
      <c r="I13" s="44"/>
      <c r="J13" s="45"/>
      <c r="K13" s="43"/>
    </row>
    <row r="14" spans="1:11" ht="48">
      <c r="A14" s="37" t="s">
        <v>19</v>
      </c>
      <c r="B14" s="46" t="s">
        <v>40</v>
      </c>
      <c r="C14" s="39"/>
      <c r="D14" s="39"/>
      <c r="E14" s="40" t="s">
        <v>12</v>
      </c>
      <c r="F14" s="41">
        <f>100+30</f>
        <v>130</v>
      </c>
      <c r="G14" s="42"/>
      <c r="H14" s="43"/>
      <c r="I14" s="44"/>
      <c r="J14" s="45"/>
      <c r="K14" s="43"/>
    </row>
    <row r="15" spans="1:11" ht="48">
      <c r="A15" s="37" t="s">
        <v>20</v>
      </c>
      <c r="B15" s="46" t="s">
        <v>41</v>
      </c>
      <c r="C15" s="39"/>
      <c r="D15" s="39"/>
      <c r="E15" s="40" t="s">
        <v>12</v>
      </c>
      <c r="F15" s="41">
        <f>100+20</f>
        <v>120</v>
      </c>
      <c r="G15" s="42"/>
      <c r="H15" s="43"/>
      <c r="I15" s="44"/>
      <c r="J15" s="45"/>
      <c r="K15" s="43"/>
    </row>
    <row r="16" spans="1:11" ht="48">
      <c r="A16" s="37" t="s">
        <v>21</v>
      </c>
      <c r="B16" s="46" t="s">
        <v>42</v>
      </c>
      <c r="C16" s="39"/>
      <c r="D16" s="39"/>
      <c r="E16" s="40" t="s">
        <v>12</v>
      </c>
      <c r="F16" s="41">
        <f>50+20</f>
        <v>70</v>
      </c>
      <c r="G16" s="42"/>
      <c r="H16" s="43"/>
      <c r="I16" s="44"/>
      <c r="J16" s="45"/>
      <c r="K16" s="43"/>
    </row>
    <row r="17" spans="1:11" ht="48">
      <c r="A17" s="37" t="s">
        <v>22</v>
      </c>
      <c r="B17" s="46" t="s">
        <v>43</v>
      </c>
      <c r="C17" s="39"/>
      <c r="D17" s="39"/>
      <c r="E17" s="40" t="s">
        <v>12</v>
      </c>
      <c r="F17" s="41">
        <f>50+2+10+20</f>
        <v>82</v>
      </c>
      <c r="G17" s="42"/>
      <c r="H17" s="43"/>
      <c r="I17" s="44"/>
      <c r="J17" s="45"/>
      <c r="K17" s="43"/>
    </row>
    <row r="18" spans="1:11" ht="48">
      <c r="A18" s="37" t="s">
        <v>23</v>
      </c>
      <c r="B18" s="46" t="s">
        <v>44</v>
      </c>
      <c r="C18" s="39"/>
      <c r="D18" s="39"/>
      <c r="E18" s="40" t="s">
        <v>12</v>
      </c>
      <c r="F18" s="41">
        <f>50+40+2</f>
        <v>92</v>
      </c>
      <c r="G18" s="42"/>
      <c r="H18" s="43"/>
      <c r="I18" s="44"/>
      <c r="J18" s="45"/>
      <c r="K18" s="43"/>
    </row>
    <row r="19" spans="1:11" ht="48">
      <c r="A19" s="37" t="s">
        <v>24</v>
      </c>
      <c r="B19" s="47" t="s">
        <v>45</v>
      </c>
      <c r="C19" s="48"/>
      <c r="D19" s="48"/>
      <c r="E19" s="49" t="s">
        <v>12</v>
      </c>
      <c r="F19" s="50">
        <f>40</f>
        <v>40</v>
      </c>
      <c r="G19" s="51"/>
      <c r="H19" s="52"/>
      <c r="I19" s="44"/>
      <c r="J19" s="45"/>
      <c r="K19" s="43"/>
    </row>
    <row r="20" spans="1:11" ht="47.25" customHeight="1">
      <c r="A20" s="37" t="s">
        <v>25</v>
      </c>
      <c r="B20" s="53" t="s">
        <v>46</v>
      </c>
      <c r="C20" s="39"/>
      <c r="D20" s="39"/>
      <c r="E20" s="40" t="s">
        <v>12</v>
      </c>
      <c r="F20" s="41">
        <f>10+40</f>
        <v>50</v>
      </c>
      <c r="G20" s="42"/>
      <c r="H20" s="43"/>
      <c r="I20" s="44"/>
      <c r="J20" s="45"/>
      <c r="K20" s="43"/>
    </row>
    <row r="21" spans="1:11" ht="46.5" customHeight="1">
      <c r="A21" s="37" t="s">
        <v>26</v>
      </c>
      <c r="B21" s="54" t="s">
        <v>47</v>
      </c>
      <c r="C21" s="39"/>
      <c r="D21" s="39"/>
      <c r="E21" s="40" t="s">
        <v>12</v>
      </c>
      <c r="F21" s="41">
        <f>10+10+50</f>
        <v>70</v>
      </c>
      <c r="G21" s="42"/>
      <c r="H21" s="43"/>
      <c r="I21" s="44"/>
      <c r="J21" s="45"/>
      <c r="K21" s="43"/>
    </row>
    <row r="22" spans="1:11" ht="49.5" customHeight="1">
      <c r="A22" s="37" t="s">
        <v>27</v>
      </c>
      <c r="B22" s="54" t="s">
        <v>48</v>
      </c>
      <c r="C22" s="39"/>
      <c r="D22" s="39"/>
      <c r="E22" s="40" t="s">
        <v>12</v>
      </c>
      <c r="F22" s="41">
        <f>10+10+60</f>
        <v>80</v>
      </c>
      <c r="G22" s="42"/>
      <c r="H22" s="43"/>
      <c r="I22" s="44"/>
      <c r="J22" s="45"/>
      <c r="K22" s="43"/>
    </row>
    <row r="23" spans="1:11" ht="49.5" customHeight="1">
      <c r="A23" s="37" t="s">
        <v>28</v>
      </c>
      <c r="B23" s="54" t="s">
        <v>49</v>
      </c>
      <c r="C23" s="39"/>
      <c r="D23" s="39"/>
      <c r="E23" s="40" t="s">
        <v>12</v>
      </c>
      <c r="F23" s="41">
        <f>10+40</f>
        <v>50</v>
      </c>
      <c r="G23" s="42"/>
      <c r="H23" s="43"/>
      <c r="I23" s="44"/>
      <c r="J23" s="45"/>
      <c r="K23" s="43"/>
    </row>
    <row r="24" spans="1:11" ht="36">
      <c r="A24" s="37" t="s">
        <v>29</v>
      </c>
      <c r="B24" s="55" t="s">
        <v>50</v>
      </c>
      <c r="C24" s="56"/>
      <c r="D24" s="57"/>
      <c r="E24" s="57" t="s">
        <v>31</v>
      </c>
      <c r="F24" s="57">
        <v>40</v>
      </c>
      <c r="G24" s="58"/>
      <c r="H24" s="59"/>
      <c r="I24" s="44"/>
      <c r="J24" s="45"/>
      <c r="K24" s="43"/>
    </row>
    <row r="25" spans="1:11" ht="12.75">
      <c r="A25" s="37" t="s">
        <v>30</v>
      </c>
      <c r="B25" s="86" t="s">
        <v>58</v>
      </c>
      <c r="C25" s="39"/>
      <c r="D25" s="39"/>
      <c r="E25" s="39" t="s">
        <v>12</v>
      </c>
      <c r="F25" s="87">
        <f>20+50+800</f>
        <v>870</v>
      </c>
      <c r="G25" s="88"/>
      <c r="H25" s="89"/>
      <c r="I25" s="44"/>
      <c r="J25" s="45"/>
      <c r="K25" s="43"/>
    </row>
    <row r="26" spans="1:11" ht="12.75">
      <c r="A26" s="37" t="s">
        <v>32</v>
      </c>
      <c r="B26" s="86" t="s">
        <v>59</v>
      </c>
      <c r="C26" s="39"/>
      <c r="D26" s="39"/>
      <c r="E26" s="39" t="s">
        <v>12</v>
      </c>
      <c r="F26" s="87">
        <f>400</f>
        <v>400</v>
      </c>
      <c r="G26" s="88"/>
      <c r="H26" s="89"/>
      <c r="I26" s="44"/>
      <c r="J26" s="45"/>
      <c r="K26" s="43"/>
    </row>
    <row r="27" spans="1:11" ht="12.75">
      <c r="A27" s="37" t="s">
        <v>33</v>
      </c>
      <c r="B27" s="86" t="s">
        <v>60</v>
      </c>
      <c r="C27" s="39"/>
      <c r="D27" s="39"/>
      <c r="E27" s="39" t="s">
        <v>12</v>
      </c>
      <c r="F27" s="87">
        <f>300</f>
        <v>300</v>
      </c>
      <c r="G27" s="88"/>
      <c r="H27" s="89"/>
      <c r="I27" s="44"/>
      <c r="J27" s="45"/>
      <c r="K27" s="43"/>
    </row>
    <row r="28" spans="1:11" ht="12.75">
      <c r="A28" s="37" t="s">
        <v>34</v>
      </c>
      <c r="B28" s="90" t="s">
        <v>61</v>
      </c>
      <c r="C28" s="91"/>
      <c r="D28" s="91"/>
      <c r="E28" s="91" t="s">
        <v>12</v>
      </c>
      <c r="F28" s="92">
        <f>200</f>
        <v>200</v>
      </c>
      <c r="G28" s="93"/>
      <c r="H28" s="94"/>
      <c r="I28" s="44"/>
      <c r="J28" s="45"/>
      <c r="K28" s="43"/>
    </row>
    <row r="29" spans="1:11" s="3" customFormat="1" ht="24">
      <c r="A29" s="37" t="s">
        <v>35</v>
      </c>
      <c r="B29" s="163" t="s">
        <v>70</v>
      </c>
      <c r="C29" s="96"/>
      <c r="D29" s="96"/>
      <c r="E29" s="164" t="s">
        <v>31</v>
      </c>
      <c r="F29" s="164">
        <f>600+600+200+300+250+25+600+140+240+240+450+800+250+300+500</f>
        <v>5495</v>
      </c>
      <c r="G29" s="165"/>
      <c r="H29" s="165"/>
      <c r="I29" s="44"/>
      <c r="J29" s="40"/>
      <c r="K29" s="166"/>
    </row>
    <row r="30" spans="1:11" s="3" customFormat="1" ht="12.75">
      <c r="A30" s="37" t="s">
        <v>36</v>
      </c>
      <c r="B30" s="167" t="s">
        <v>71</v>
      </c>
      <c r="C30" s="168"/>
      <c r="D30" s="168"/>
      <c r="E30" s="169" t="s">
        <v>31</v>
      </c>
      <c r="F30" s="169">
        <f>300+1800</f>
        <v>2100</v>
      </c>
      <c r="G30" s="170"/>
      <c r="H30" s="170"/>
      <c r="I30" s="44"/>
      <c r="J30" s="40"/>
      <c r="K30" s="166"/>
    </row>
    <row r="31" spans="1:11" s="3" customFormat="1" ht="12.75">
      <c r="A31" s="37" t="s">
        <v>37</v>
      </c>
      <c r="B31" s="171" t="s">
        <v>72</v>
      </c>
      <c r="C31" s="47"/>
      <c r="D31" s="47"/>
      <c r="E31" s="157" t="s">
        <v>31</v>
      </c>
      <c r="F31" s="157">
        <f>400+1800</f>
        <v>2200</v>
      </c>
      <c r="G31" s="172"/>
      <c r="H31" s="172"/>
      <c r="I31" s="44"/>
      <c r="J31" s="40"/>
      <c r="K31" s="166"/>
    </row>
    <row r="32" spans="1:11" s="3" customFormat="1" ht="24">
      <c r="A32" s="37" t="s">
        <v>38</v>
      </c>
      <c r="B32" s="173" t="s">
        <v>73</v>
      </c>
      <c r="C32" s="174"/>
      <c r="D32" s="175"/>
      <c r="E32" s="175" t="s">
        <v>31</v>
      </c>
      <c r="F32" s="175">
        <f>5+2+20+5+5</f>
        <v>37</v>
      </c>
      <c r="G32" s="175"/>
      <c r="H32" s="175"/>
      <c r="I32" s="44"/>
      <c r="J32" s="40"/>
      <c r="K32" s="166"/>
    </row>
    <row r="33" spans="1:11" s="3" customFormat="1" ht="25.5" customHeight="1">
      <c r="A33" s="37" t="s">
        <v>104</v>
      </c>
      <c r="B33" s="176" t="s">
        <v>74</v>
      </c>
      <c r="C33" s="177"/>
      <c r="D33" s="178"/>
      <c r="E33" s="178" t="s">
        <v>31</v>
      </c>
      <c r="F33" s="178">
        <v>10</v>
      </c>
      <c r="G33" s="178"/>
      <c r="H33" s="178"/>
      <c r="I33" s="44"/>
      <c r="J33" s="40"/>
      <c r="K33" s="166"/>
    </row>
    <row r="34" spans="1:11" s="3" customFormat="1" ht="12.75">
      <c r="A34" s="37" t="s">
        <v>105</v>
      </c>
      <c r="B34" s="163" t="s">
        <v>75</v>
      </c>
      <c r="C34" s="96"/>
      <c r="D34" s="96"/>
      <c r="E34" s="164" t="s">
        <v>31</v>
      </c>
      <c r="F34" s="292">
        <f>50+100+10+50+30+200+10+200</f>
        <v>650</v>
      </c>
      <c r="G34" s="224"/>
      <c r="H34" s="294"/>
      <c r="I34" s="75"/>
      <c r="J34" s="104"/>
      <c r="K34" s="105"/>
    </row>
    <row r="35" spans="1:11" ht="89.25" customHeight="1">
      <c r="A35" s="299" t="s">
        <v>207</v>
      </c>
      <c r="B35" s="305" t="s">
        <v>208</v>
      </c>
      <c r="C35" s="300"/>
      <c r="D35" s="300"/>
      <c r="E35" s="300" t="s">
        <v>12</v>
      </c>
      <c r="F35" s="293">
        <f>150+10+30+6+10+2+20+4+10</f>
        <v>242</v>
      </c>
      <c r="G35" s="296"/>
      <c r="H35" s="295"/>
      <c r="I35" s="290"/>
      <c r="J35" s="291"/>
      <c r="K35" s="289"/>
    </row>
    <row r="36" spans="1:13" ht="127.5">
      <c r="A36" s="162" t="s">
        <v>209</v>
      </c>
      <c r="B36" s="301" t="s">
        <v>210</v>
      </c>
      <c r="C36" s="302"/>
      <c r="D36" s="302"/>
      <c r="E36" s="302" t="s">
        <v>12</v>
      </c>
      <c r="F36" s="303">
        <f>150+15+10+3000</f>
        <v>3175</v>
      </c>
      <c r="G36" s="304"/>
      <c r="H36" s="289"/>
      <c r="I36" s="290"/>
      <c r="J36" s="291"/>
      <c r="K36" s="289"/>
      <c r="M36" s="10"/>
    </row>
    <row r="37" spans="1:11" ht="12.75">
      <c r="A37" s="162" t="s">
        <v>213</v>
      </c>
      <c r="B37" s="193" t="s">
        <v>114</v>
      </c>
      <c r="C37" s="193"/>
      <c r="D37" s="193"/>
      <c r="E37" s="192" t="s">
        <v>31</v>
      </c>
      <c r="F37" s="192">
        <f>10</f>
        <v>10</v>
      </c>
      <c r="G37" s="192"/>
      <c r="H37" s="194"/>
      <c r="I37" s="191"/>
      <c r="J37" s="191"/>
      <c r="K37" s="191"/>
    </row>
    <row r="38" spans="1:11" ht="12.75">
      <c r="A38" s="162" t="s">
        <v>214</v>
      </c>
      <c r="B38" s="193" t="s">
        <v>115</v>
      </c>
      <c r="C38" s="193"/>
      <c r="D38" s="193"/>
      <c r="E38" s="192" t="s">
        <v>31</v>
      </c>
      <c r="F38" s="192">
        <f>20+10+25</f>
        <v>55</v>
      </c>
      <c r="G38" s="192"/>
      <c r="H38" s="194"/>
      <c r="I38" s="191"/>
      <c r="J38" s="191"/>
      <c r="K38" s="191"/>
    </row>
    <row r="39" spans="1:11" ht="12.75">
      <c r="A39" s="162" t="s">
        <v>215</v>
      </c>
      <c r="B39" s="193" t="s">
        <v>116</v>
      </c>
      <c r="C39" s="193"/>
      <c r="D39" s="193"/>
      <c r="E39" s="192" t="s">
        <v>31</v>
      </c>
      <c r="F39" s="192">
        <f>20+25</f>
        <v>45</v>
      </c>
      <c r="G39" s="192"/>
      <c r="H39" s="194"/>
      <c r="I39" s="191"/>
      <c r="J39" s="191"/>
      <c r="K39" s="191"/>
    </row>
    <row r="40" spans="1:11" ht="12.75">
      <c r="A40" s="162" t="s">
        <v>216</v>
      </c>
      <c r="B40" s="195" t="s">
        <v>117</v>
      </c>
      <c r="C40" s="196"/>
      <c r="D40" s="196"/>
      <c r="E40" s="48" t="s">
        <v>31</v>
      </c>
      <c r="F40" s="48">
        <f>20</f>
        <v>20</v>
      </c>
      <c r="G40" s="197"/>
      <c r="H40" s="197"/>
      <c r="I40" s="191"/>
      <c r="J40" s="191"/>
      <c r="K40" s="191"/>
    </row>
    <row r="41" spans="1:11" ht="12.75">
      <c r="A41" s="162" t="s">
        <v>217</v>
      </c>
      <c r="B41" s="195" t="s">
        <v>118</v>
      </c>
      <c r="C41" s="196"/>
      <c r="D41" s="196"/>
      <c r="E41" s="48" t="s">
        <v>31</v>
      </c>
      <c r="F41" s="48">
        <f>10</f>
        <v>10</v>
      </c>
      <c r="G41" s="197"/>
      <c r="H41" s="197"/>
      <c r="I41" s="191"/>
      <c r="J41" s="191"/>
      <c r="K41" s="191"/>
    </row>
    <row r="42" spans="1:11" ht="12.75">
      <c r="A42" s="162" t="s">
        <v>218</v>
      </c>
      <c r="B42" s="195" t="s">
        <v>119</v>
      </c>
      <c r="C42" s="196"/>
      <c r="D42" s="196"/>
      <c r="E42" s="48" t="s">
        <v>31</v>
      </c>
      <c r="F42" s="48">
        <f>10</f>
        <v>10</v>
      </c>
      <c r="G42" s="197"/>
      <c r="H42" s="197"/>
      <c r="I42" s="191"/>
      <c r="J42" s="191"/>
      <c r="K42" s="191"/>
    </row>
    <row r="43" spans="1:11" ht="12.75">
      <c r="A43" s="162" t="s">
        <v>219</v>
      </c>
      <c r="B43" s="198" t="s">
        <v>120</v>
      </c>
      <c r="C43" s="38"/>
      <c r="D43" s="38"/>
      <c r="E43" s="39" t="s">
        <v>31</v>
      </c>
      <c r="F43" s="199">
        <f>10+30+100+10+20+10</f>
        <v>180</v>
      </c>
      <c r="G43" s="200"/>
      <c r="H43" s="200"/>
      <c r="I43" s="191"/>
      <c r="J43" s="191"/>
      <c r="K43" s="191"/>
    </row>
    <row r="44" spans="1:11" ht="12.75">
      <c r="A44" s="162" t="s">
        <v>220</v>
      </c>
      <c r="B44" s="198" t="s">
        <v>121</v>
      </c>
      <c r="C44" s="38"/>
      <c r="D44" s="38"/>
      <c r="E44" s="39" t="s">
        <v>31</v>
      </c>
      <c r="F44" s="199">
        <v>190</v>
      </c>
      <c r="G44" s="200"/>
      <c r="H44" s="200"/>
      <c r="I44" s="191"/>
      <c r="J44" s="191"/>
      <c r="K44" s="191"/>
    </row>
    <row r="45" spans="1:11" ht="12.75">
      <c r="A45" s="162" t="s">
        <v>221</v>
      </c>
      <c r="B45" s="198" t="s">
        <v>122</v>
      </c>
      <c r="C45" s="38"/>
      <c r="D45" s="38"/>
      <c r="E45" s="39" t="s">
        <v>31</v>
      </c>
      <c r="F45" s="199">
        <f>10+30+100+10+20+10</f>
        <v>180</v>
      </c>
      <c r="G45" s="200"/>
      <c r="H45" s="200"/>
      <c r="I45" s="191"/>
      <c r="J45" s="191"/>
      <c r="K45" s="191"/>
    </row>
    <row r="46" spans="1:12" s="3" customFormat="1" ht="24">
      <c r="A46" s="162" t="s">
        <v>222</v>
      </c>
      <c r="B46" s="95" t="s">
        <v>159</v>
      </c>
      <c r="C46" s="65"/>
      <c r="D46" s="65"/>
      <c r="E46" s="59" t="s">
        <v>31</v>
      </c>
      <c r="F46" s="59">
        <f>80+50+4+120</f>
        <v>254</v>
      </c>
      <c r="G46" s="59"/>
      <c r="H46" s="59"/>
      <c r="I46" s="136"/>
      <c r="J46" s="119"/>
      <c r="K46" s="253"/>
      <c r="L46" s="71"/>
    </row>
    <row r="47" spans="1:13" s="5" customFormat="1" ht="12.75">
      <c r="A47" s="162" t="s">
        <v>223</v>
      </c>
      <c r="B47" s="146" t="s">
        <v>177</v>
      </c>
      <c r="C47" s="65"/>
      <c r="D47" s="65"/>
      <c r="E47" s="59" t="s">
        <v>178</v>
      </c>
      <c r="F47" s="59">
        <f>12+2</f>
        <v>14</v>
      </c>
      <c r="G47" s="59"/>
      <c r="H47" s="59"/>
      <c r="I47" s="277"/>
      <c r="J47" s="281"/>
      <c r="K47" s="282"/>
      <c r="L47" s="283"/>
      <c r="M47" s="17"/>
    </row>
    <row r="48" spans="1:11" ht="15" customHeight="1">
      <c r="A48" s="162" t="s">
        <v>224</v>
      </c>
      <c r="B48" s="155" t="s">
        <v>128</v>
      </c>
      <c r="C48" s="308" t="s">
        <v>129</v>
      </c>
      <c r="D48" s="157"/>
      <c r="E48" s="157" t="s">
        <v>31</v>
      </c>
      <c r="F48" s="157">
        <f>1800+1000+1200+20+150+120+5+150+30+100+10</f>
        <v>4585</v>
      </c>
      <c r="G48" s="158"/>
      <c r="H48" s="157"/>
      <c r="I48" s="219"/>
      <c r="J48" s="157"/>
      <c r="K48" s="192"/>
    </row>
    <row r="49" spans="1:11" ht="12.75">
      <c r="A49" s="162" t="s">
        <v>225</v>
      </c>
      <c r="B49" s="47" t="s">
        <v>130</v>
      </c>
      <c r="C49" s="309"/>
      <c r="D49" s="47"/>
      <c r="E49" s="157" t="s">
        <v>31</v>
      </c>
      <c r="F49" s="157">
        <v>97510</v>
      </c>
      <c r="G49" s="158"/>
      <c r="H49" s="158"/>
      <c r="I49" s="219"/>
      <c r="J49" s="157"/>
      <c r="K49" s="192"/>
    </row>
    <row r="50" spans="1:11" ht="12.75">
      <c r="A50" s="162" t="s">
        <v>226</v>
      </c>
      <c r="B50" s="220" t="s">
        <v>131</v>
      </c>
      <c r="C50" s="309" t="s">
        <v>132</v>
      </c>
      <c r="D50" s="47"/>
      <c r="E50" s="157" t="s">
        <v>31</v>
      </c>
      <c r="F50" s="157">
        <f>5+30+30+15+8+10+10+4+25+10+6+4+6+5</f>
        <v>168</v>
      </c>
      <c r="G50" s="158"/>
      <c r="H50" s="158"/>
      <c r="I50" s="219"/>
      <c r="J50" s="157"/>
      <c r="K50" s="192"/>
    </row>
    <row r="51" spans="1:11" ht="12.75">
      <c r="A51" s="162" t="s">
        <v>227</v>
      </c>
      <c r="B51" s="86" t="s">
        <v>229</v>
      </c>
      <c r="C51" s="221"/>
      <c r="D51" s="221"/>
      <c r="E51" s="40" t="s">
        <v>31</v>
      </c>
      <c r="F51" s="40">
        <f>1200+30+60+24000+30+90+60+6000+90+2000+500+20</f>
        <v>34080</v>
      </c>
      <c r="G51" s="43"/>
      <c r="H51" s="158"/>
      <c r="I51" s="219"/>
      <c r="J51" s="157"/>
      <c r="K51" s="192"/>
    </row>
    <row r="52" spans="1:11" ht="12.75">
      <c r="A52" s="162" t="s">
        <v>228</v>
      </c>
      <c r="B52" s="47" t="s">
        <v>135</v>
      </c>
      <c r="C52" s="47"/>
      <c r="D52" s="47"/>
      <c r="E52" s="157" t="s">
        <v>31</v>
      </c>
      <c r="F52" s="157">
        <f>25+10+10+10+20+100+20+20+10+10</f>
        <v>235</v>
      </c>
      <c r="G52" s="158"/>
      <c r="H52" s="158"/>
      <c r="I52" s="219"/>
      <c r="J52" s="157"/>
      <c r="K52" s="192"/>
    </row>
    <row r="53" spans="1:11" ht="12.75">
      <c r="A53" s="162" t="s">
        <v>230</v>
      </c>
      <c r="B53" s="223" t="s">
        <v>143</v>
      </c>
      <c r="C53" s="96"/>
      <c r="D53" s="96"/>
      <c r="E53" s="164" t="s">
        <v>31</v>
      </c>
      <c r="F53" s="164">
        <f>200</f>
        <v>200</v>
      </c>
      <c r="G53" s="224"/>
      <c r="H53" s="224"/>
      <c r="I53" s="219"/>
      <c r="J53" s="157"/>
      <c r="K53" s="192"/>
    </row>
    <row r="54" spans="1:11" ht="12.75">
      <c r="A54" s="162" t="s">
        <v>231</v>
      </c>
      <c r="B54" s="96" t="s">
        <v>144</v>
      </c>
      <c r="C54" s="96"/>
      <c r="D54" s="96"/>
      <c r="E54" s="164" t="s">
        <v>31</v>
      </c>
      <c r="F54" s="164">
        <f>150+1000+1000+500+20+50+200+50+300+200+100+60+150+250+100</f>
        <v>4130</v>
      </c>
      <c r="G54" s="224"/>
      <c r="H54" s="224"/>
      <c r="I54" s="219"/>
      <c r="J54" s="157"/>
      <c r="K54" s="192"/>
    </row>
    <row r="55" spans="1:11" ht="12.75">
      <c r="A55" s="162" t="s">
        <v>232</v>
      </c>
      <c r="B55" s="96" t="s">
        <v>145</v>
      </c>
      <c r="C55" s="96"/>
      <c r="D55" s="96"/>
      <c r="E55" s="164" t="s">
        <v>142</v>
      </c>
      <c r="F55" s="164">
        <f>3+1+1+1+1+70+1+1+1+50+1+1+1+1+2+2+10+1</f>
        <v>149</v>
      </c>
      <c r="G55" s="224"/>
      <c r="H55" s="224"/>
      <c r="I55" s="219"/>
      <c r="J55" s="157"/>
      <c r="K55" s="192"/>
    </row>
    <row r="56" spans="1:11" ht="12.75">
      <c r="A56" s="162" t="s">
        <v>233</v>
      </c>
      <c r="B56" s="96" t="s">
        <v>146</v>
      </c>
      <c r="C56" s="96"/>
      <c r="D56" s="96"/>
      <c r="E56" s="164" t="s">
        <v>31</v>
      </c>
      <c r="F56" s="164">
        <f>1800+800</f>
        <v>2600</v>
      </c>
      <c r="G56" s="224"/>
      <c r="H56" s="224"/>
      <c r="I56" s="219"/>
      <c r="J56" s="157"/>
      <c r="K56" s="192"/>
    </row>
    <row r="57" spans="1:11" ht="12.75">
      <c r="A57" s="162" t="s">
        <v>234</v>
      </c>
      <c r="B57" s="96" t="s">
        <v>147</v>
      </c>
      <c r="C57" s="96"/>
      <c r="D57" s="96"/>
      <c r="E57" s="164" t="s">
        <v>31</v>
      </c>
      <c r="F57" s="164">
        <f>500+2000+2400+200+10+700+50+50+100+50+50+50+60+400+100</f>
        <v>6720</v>
      </c>
      <c r="G57" s="224"/>
      <c r="H57" s="224"/>
      <c r="I57" s="219"/>
      <c r="J57" s="157"/>
      <c r="K57" s="192"/>
    </row>
    <row r="58" spans="1:11" ht="12.75">
      <c r="A58" s="162" t="s">
        <v>235</v>
      </c>
      <c r="B58" s="95" t="s">
        <v>148</v>
      </c>
      <c r="C58" s="177"/>
      <c r="D58" s="177"/>
      <c r="E58" s="178" t="s">
        <v>31</v>
      </c>
      <c r="F58" s="178">
        <v>2000</v>
      </c>
      <c r="G58" s="178"/>
      <c r="H58" s="178"/>
      <c r="I58" s="219"/>
      <c r="J58" s="157"/>
      <c r="K58" s="192"/>
    </row>
    <row r="59" spans="1:11" ht="24">
      <c r="A59" s="162" t="s">
        <v>236</v>
      </c>
      <c r="B59" s="95" t="s">
        <v>149</v>
      </c>
      <c r="C59" s="177"/>
      <c r="D59" s="177"/>
      <c r="E59" s="178" t="s">
        <v>142</v>
      </c>
      <c r="F59" s="175">
        <v>200</v>
      </c>
      <c r="G59" s="175"/>
      <c r="H59" s="175"/>
      <c r="I59" s="230"/>
      <c r="J59" s="159"/>
      <c r="K59" s="231"/>
    </row>
    <row r="60" spans="6:11" ht="12.75">
      <c r="F60" s="328" t="s">
        <v>39</v>
      </c>
      <c r="G60" s="329"/>
      <c r="H60" s="317"/>
      <c r="I60" s="317"/>
      <c r="J60" s="317"/>
      <c r="K60" s="317"/>
    </row>
  </sheetData>
  <mergeCells count="2">
    <mergeCell ref="A3:F3"/>
    <mergeCell ref="F60:G60"/>
  </mergeCells>
  <printOptions/>
  <pageMargins left="0.21" right="0.56" top="0.54" bottom="0.53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4">
    <tabColor indexed="53"/>
  </sheetPr>
  <dimension ref="A1:L15"/>
  <sheetViews>
    <sheetView view="pageBreakPreview" zoomScaleSheetLayoutView="100" workbookViewId="0" topLeftCell="A1">
      <selection activeCell="B13" sqref="B13"/>
    </sheetView>
  </sheetViews>
  <sheetFormatPr defaultColWidth="9.00390625" defaultRowHeight="12.75"/>
  <cols>
    <col min="1" max="1" width="3.125" style="3" bestFit="1" customWidth="1"/>
    <col min="2" max="2" width="57.00390625" style="3" customWidth="1"/>
    <col min="3" max="3" width="10.25390625" style="3" customWidth="1"/>
    <col min="4" max="4" width="12.375" style="3" customWidth="1"/>
    <col min="5" max="6" width="12.25390625" style="3" customWidth="1"/>
    <col min="7" max="7" width="11.125" style="3" customWidth="1"/>
    <col min="8" max="8" width="12.00390625" style="4" customWidth="1"/>
    <col min="9" max="9" width="8.75390625" style="2" customWidth="1"/>
    <col min="10" max="10" width="0" style="3" hidden="1" customWidth="1"/>
    <col min="11" max="11" width="11.25390625" style="3" customWidth="1"/>
    <col min="12" max="12" width="14.00390625" style="1" customWidth="1"/>
    <col min="13" max="16384" width="9.125" style="3" customWidth="1"/>
  </cols>
  <sheetData>
    <row r="1" spans="1:12" ht="12.75">
      <c r="A1" s="330" t="s">
        <v>186</v>
      </c>
      <c r="B1" s="330"/>
      <c r="C1" s="330"/>
      <c r="D1" s="330"/>
      <c r="E1" s="112"/>
      <c r="F1" s="112"/>
      <c r="G1" s="112"/>
      <c r="H1" s="113"/>
      <c r="I1" s="114"/>
      <c r="J1" s="115"/>
      <c r="K1" s="115"/>
      <c r="L1" s="112"/>
    </row>
    <row r="2" spans="1:12" ht="12.75">
      <c r="A2" s="116"/>
      <c r="B2" s="116"/>
      <c r="C2" s="116"/>
      <c r="D2" s="116"/>
      <c r="E2" s="112"/>
      <c r="F2" s="112"/>
      <c r="G2" s="112"/>
      <c r="H2" s="113"/>
      <c r="I2" s="114"/>
      <c r="J2" s="115"/>
      <c r="K2" s="115"/>
      <c r="L2" s="112"/>
    </row>
    <row r="3" spans="1:12" ht="13.5" thickBot="1">
      <c r="A3" s="112"/>
      <c r="B3" s="117"/>
      <c r="C3" s="115"/>
      <c r="D3" s="115"/>
      <c r="E3" s="112"/>
      <c r="F3" s="112"/>
      <c r="G3" s="112"/>
      <c r="H3" s="113"/>
      <c r="I3" s="118"/>
      <c r="J3" s="112"/>
      <c r="K3" s="112"/>
      <c r="L3" s="112"/>
    </row>
    <row r="4" spans="1:12" ht="13.5" thickBot="1">
      <c r="A4" s="112"/>
      <c r="B4" s="336" t="s">
        <v>181</v>
      </c>
      <c r="C4" s="337"/>
      <c r="D4" s="338"/>
      <c r="E4" s="112"/>
      <c r="F4" s="112"/>
      <c r="G4" s="112"/>
      <c r="H4" s="113"/>
      <c r="I4" s="118"/>
      <c r="J4" s="112"/>
      <c r="K4" s="112"/>
      <c r="L4" s="112"/>
    </row>
    <row r="5" spans="1:12" ht="36">
      <c r="A5" s="119" t="s">
        <v>0</v>
      </c>
      <c r="B5" s="120" t="s">
        <v>1</v>
      </c>
      <c r="C5" s="120"/>
      <c r="D5" s="120" t="s">
        <v>3</v>
      </c>
      <c r="E5" s="121" t="s">
        <v>4</v>
      </c>
      <c r="F5" s="122" t="s">
        <v>5</v>
      </c>
      <c r="G5" s="123" t="s">
        <v>6</v>
      </c>
      <c r="H5" s="124" t="s">
        <v>7</v>
      </c>
      <c r="I5" s="125" t="s">
        <v>8</v>
      </c>
      <c r="J5" s="126" t="s">
        <v>9</v>
      </c>
      <c r="K5" s="122" t="s">
        <v>88</v>
      </c>
      <c r="L5" s="140" t="s">
        <v>196</v>
      </c>
    </row>
    <row r="6" spans="1:12" ht="12.75">
      <c r="A6" s="129">
        <v>1</v>
      </c>
      <c r="B6" s="130">
        <v>2</v>
      </c>
      <c r="C6" s="130">
        <v>3</v>
      </c>
      <c r="D6" s="130">
        <v>4</v>
      </c>
      <c r="E6" s="130">
        <v>5</v>
      </c>
      <c r="F6" s="130">
        <v>6</v>
      </c>
      <c r="G6" s="130">
        <v>7</v>
      </c>
      <c r="H6" s="130">
        <v>8</v>
      </c>
      <c r="I6" s="130">
        <v>9</v>
      </c>
      <c r="J6" s="130">
        <v>10</v>
      </c>
      <c r="K6" s="130">
        <v>10</v>
      </c>
      <c r="L6" s="130">
        <v>11</v>
      </c>
    </row>
    <row r="7" spans="1:12" ht="12.75">
      <c r="A7" s="32"/>
      <c r="B7" s="33"/>
      <c r="C7" s="33"/>
      <c r="D7" s="34"/>
      <c r="E7" s="33"/>
      <c r="F7" s="35"/>
      <c r="G7" s="33"/>
      <c r="H7" s="36" t="s">
        <v>95</v>
      </c>
      <c r="I7" s="36"/>
      <c r="J7" s="36" t="s">
        <v>96</v>
      </c>
      <c r="K7" s="36" t="s">
        <v>96</v>
      </c>
      <c r="L7" s="36" t="s">
        <v>97</v>
      </c>
    </row>
    <row r="8" spans="1:12" ht="12.75">
      <c r="A8" s="157" t="s">
        <v>11</v>
      </c>
      <c r="B8" s="96" t="s">
        <v>150</v>
      </c>
      <c r="C8" s="96"/>
      <c r="D8" s="143"/>
      <c r="E8" s="164" t="s">
        <v>31</v>
      </c>
      <c r="F8" s="164">
        <f>500+1200</f>
        <v>1700</v>
      </c>
      <c r="G8" s="224"/>
      <c r="H8" s="224"/>
      <c r="I8" s="219"/>
      <c r="J8" s="157"/>
      <c r="K8" s="233"/>
      <c r="L8" s="194"/>
    </row>
    <row r="9" spans="1:12" ht="12.75">
      <c r="A9" s="157" t="s">
        <v>13</v>
      </c>
      <c r="B9" s="96" t="s">
        <v>151</v>
      </c>
      <c r="C9" s="96"/>
      <c r="D9" s="65"/>
      <c r="E9" s="164" t="s">
        <v>31</v>
      </c>
      <c r="F9" s="164">
        <f>250+2400</f>
        <v>2650</v>
      </c>
      <c r="G9" s="224"/>
      <c r="H9" s="224"/>
      <c r="I9" s="219"/>
      <c r="J9" s="157"/>
      <c r="K9" s="233"/>
      <c r="L9" s="194"/>
    </row>
    <row r="10" spans="1:12" ht="12.75">
      <c r="A10" s="157" t="s">
        <v>14</v>
      </c>
      <c r="B10" s="96" t="s">
        <v>152</v>
      </c>
      <c r="C10" s="96"/>
      <c r="D10" s="152"/>
      <c r="E10" s="164" t="s">
        <v>31</v>
      </c>
      <c r="F10" s="164">
        <f>5+5+400+2400</f>
        <v>2810</v>
      </c>
      <c r="G10" s="224"/>
      <c r="H10" s="224"/>
      <c r="I10" s="219"/>
      <c r="J10" s="157"/>
      <c r="K10" s="233"/>
      <c r="L10" s="194"/>
    </row>
    <row r="11" spans="1:12" ht="27" customHeight="1">
      <c r="A11" s="346">
        <v>4</v>
      </c>
      <c r="B11" s="348" t="s">
        <v>153</v>
      </c>
      <c r="C11" s="96" t="s">
        <v>154</v>
      </c>
      <c r="D11" s="152"/>
      <c r="E11" s="164" t="s">
        <v>31</v>
      </c>
      <c r="F11" s="164">
        <v>1200</v>
      </c>
      <c r="G11" s="224"/>
      <c r="H11" s="224"/>
      <c r="I11" s="219"/>
      <c r="J11" s="157"/>
      <c r="K11" s="233"/>
      <c r="L11" s="194"/>
    </row>
    <row r="12" spans="1:12" ht="36" customHeight="1">
      <c r="A12" s="347"/>
      <c r="B12" s="349"/>
      <c r="C12" s="96" t="s">
        <v>155</v>
      </c>
      <c r="D12" s="152"/>
      <c r="E12" s="164" t="s">
        <v>31</v>
      </c>
      <c r="F12" s="164">
        <v>1200</v>
      </c>
      <c r="G12" s="224"/>
      <c r="H12" s="224"/>
      <c r="I12" s="219"/>
      <c r="J12" s="157"/>
      <c r="K12" s="233"/>
      <c r="L12" s="194"/>
    </row>
    <row r="13" spans="1:12" ht="24">
      <c r="A13" s="157" t="s">
        <v>16</v>
      </c>
      <c r="B13" s="234" t="s">
        <v>156</v>
      </c>
      <c r="C13" s="79"/>
      <c r="D13" s="152"/>
      <c r="E13" s="164" t="s">
        <v>31</v>
      </c>
      <c r="F13" s="232">
        <v>1500</v>
      </c>
      <c r="G13" s="224"/>
      <c r="H13" s="224"/>
      <c r="I13" s="219"/>
      <c r="J13" s="157"/>
      <c r="K13" s="233"/>
      <c r="L13" s="194"/>
    </row>
    <row r="14" spans="1:12" ht="12.75">
      <c r="A14" s="157" t="s">
        <v>17</v>
      </c>
      <c r="B14" s="96" t="s">
        <v>157</v>
      </c>
      <c r="C14" s="79"/>
      <c r="D14" s="152"/>
      <c r="E14" s="164" t="s">
        <v>31</v>
      </c>
      <c r="F14" s="232">
        <v>500</v>
      </c>
      <c r="G14" s="179"/>
      <c r="H14" s="179"/>
      <c r="I14" s="230"/>
      <c r="J14" s="159"/>
      <c r="K14" s="235"/>
      <c r="L14" s="236"/>
    </row>
    <row r="15" spans="1:12" ht="12.75">
      <c r="A15" s="115"/>
      <c r="B15" s="115"/>
      <c r="C15" s="115"/>
      <c r="D15" s="115"/>
      <c r="E15" s="115"/>
      <c r="F15" s="115"/>
      <c r="G15" s="152" t="s">
        <v>39</v>
      </c>
      <c r="H15" s="161"/>
      <c r="I15" s="237"/>
      <c r="J15" s="152"/>
      <c r="K15" s="152"/>
      <c r="L15" s="151"/>
    </row>
  </sheetData>
  <mergeCells count="5">
    <mergeCell ref="B4:D4"/>
    <mergeCell ref="A1:B1"/>
    <mergeCell ref="C1:D1"/>
    <mergeCell ref="A11:A12"/>
    <mergeCell ref="B11:B12"/>
  </mergeCells>
  <printOptions/>
  <pageMargins left="0.36" right="0.47" top="0.9840277777777778" bottom="0.9840277777777778" header="0.5118055555555556" footer="0.5118055555555556"/>
  <pageSetup horizontalDpi="300" verticalDpi="3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3"/>
  </sheetPr>
  <dimension ref="A1:K19"/>
  <sheetViews>
    <sheetView workbookViewId="0" topLeftCell="A1">
      <selection activeCell="B10" sqref="B10"/>
    </sheetView>
  </sheetViews>
  <sheetFormatPr defaultColWidth="9.00390625" defaultRowHeight="12.75"/>
  <cols>
    <col min="1" max="1" width="3.125" style="3" bestFit="1" customWidth="1"/>
    <col min="2" max="2" width="46.875" style="3" customWidth="1"/>
    <col min="3" max="3" width="12.00390625" style="3" customWidth="1"/>
    <col min="4" max="4" width="11.875" style="3" customWidth="1"/>
    <col min="5" max="5" width="6.00390625" style="3" customWidth="1"/>
    <col min="6" max="6" width="9.125" style="3" customWidth="1"/>
    <col min="7" max="7" width="11.00390625" style="3" customWidth="1"/>
    <col min="8" max="8" width="12.00390625" style="3" bestFit="1" customWidth="1"/>
    <col min="9" max="9" width="6.00390625" style="3" customWidth="1"/>
    <col min="10" max="10" width="12.00390625" style="3" bestFit="1" customWidth="1"/>
    <col min="11" max="11" width="13.125" style="3" bestFit="1" customWidth="1"/>
    <col min="12" max="16384" width="9.125" style="3" customWidth="1"/>
  </cols>
  <sheetData>
    <row r="1" spans="1:11" ht="12.75">
      <c r="A1" s="330" t="s">
        <v>186</v>
      </c>
      <c r="B1" s="330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12.7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ht="13.5" thickBo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11" ht="13.5" thickBot="1">
      <c r="A4" s="115"/>
      <c r="B4" s="336" t="s">
        <v>182</v>
      </c>
      <c r="C4" s="337"/>
      <c r="D4" s="338"/>
      <c r="E4" s="115"/>
      <c r="F4" s="115"/>
      <c r="G4" s="115"/>
      <c r="H4" s="115"/>
      <c r="I4" s="115"/>
      <c r="J4" s="115"/>
      <c r="K4" s="115"/>
    </row>
    <row r="5" spans="1:11" ht="36">
      <c r="A5" s="119" t="s">
        <v>0</v>
      </c>
      <c r="B5" s="121" t="s">
        <v>1</v>
      </c>
      <c r="C5" s="121" t="s">
        <v>2</v>
      </c>
      <c r="D5" s="121" t="s">
        <v>3</v>
      </c>
      <c r="E5" s="121" t="s">
        <v>4</v>
      </c>
      <c r="F5" s="122" t="s">
        <v>5</v>
      </c>
      <c r="G5" s="123" t="s">
        <v>6</v>
      </c>
      <c r="H5" s="238" t="s">
        <v>7</v>
      </c>
      <c r="I5" s="125" t="s">
        <v>8</v>
      </c>
      <c r="J5" s="122" t="s">
        <v>88</v>
      </c>
      <c r="K5" s="140" t="s">
        <v>193</v>
      </c>
    </row>
    <row r="6" spans="1:11" ht="12.75">
      <c r="A6" s="239">
        <v>1</v>
      </c>
      <c r="B6" s="240">
        <v>2</v>
      </c>
      <c r="C6" s="240">
        <v>3</v>
      </c>
      <c r="D6" s="240">
        <v>4</v>
      </c>
      <c r="E6" s="240">
        <v>5</v>
      </c>
      <c r="F6" s="240">
        <v>6</v>
      </c>
      <c r="G6" s="241">
        <v>7</v>
      </c>
      <c r="H6" s="242">
        <v>8</v>
      </c>
      <c r="I6" s="243">
        <v>9</v>
      </c>
      <c r="J6" s="240">
        <v>10</v>
      </c>
      <c r="K6" s="240">
        <v>11</v>
      </c>
    </row>
    <row r="7" spans="1:11" ht="12.75">
      <c r="A7" s="153"/>
      <c r="B7" s="154"/>
      <c r="C7" s="154"/>
      <c r="D7" s="154"/>
      <c r="E7" s="154"/>
      <c r="F7" s="154"/>
      <c r="G7" s="154"/>
      <c r="H7" s="36" t="s">
        <v>95</v>
      </c>
      <c r="I7" s="36"/>
      <c r="J7" s="36" t="s">
        <v>96</v>
      </c>
      <c r="K7" s="36" t="s">
        <v>97</v>
      </c>
    </row>
    <row r="8" spans="1:11" s="11" customFormat="1" ht="50.25" customHeight="1">
      <c r="A8" s="178" t="s">
        <v>11</v>
      </c>
      <c r="B8" s="97" t="s">
        <v>161</v>
      </c>
      <c r="C8" s="244"/>
      <c r="D8" s="244"/>
      <c r="E8" s="178" t="s">
        <v>31</v>
      </c>
      <c r="F8" s="178">
        <f>10</f>
        <v>10</v>
      </c>
      <c r="G8" s="245"/>
      <c r="H8" s="178"/>
      <c r="I8" s="246"/>
      <c r="J8" s="177"/>
      <c r="K8" s="203"/>
    </row>
    <row r="9" spans="1:11" s="11" customFormat="1" ht="12.75">
      <c r="A9" s="178" t="s">
        <v>13</v>
      </c>
      <c r="B9" s="97" t="s">
        <v>162</v>
      </c>
      <c r="C9" s="177"/>
      <c r="D9" s="177"/>
      <c r="E9" s="178" t="s">
        <v>31</v>
      </c>
      <c r="F9" s="178">
        <f>10</f>
        <v>10</v>
      </c>
      <c r="G9" s="247"/>
      <c r="H9" s="178"/>
      <c r="I9" s="246"/>
      <c r="J9" s="177"/>
      <c r="K9" s="203"/>
    </row>
    <row r="10" spans="1:11" s="12" customFormat="1" ht="12.75">
      <c r="A10" s="248" t="s">
        <v>14</v>
      </c>
      <c r="B10" s="249" t="s">
        <v>163</v>
      </c>
      <c r="C10" s="249"/>
      <c r="D10" s="249"/>
      <c r="E10" s="250" t="s">
        <v>31</v>
      </c>
      <c r="F10" s="250">
        <f>40+3</f>
        <v>43</v>
      </c>
      <c r="G10" s="251"/>
      <c r="H10" s="178"/>
      <c r="I10" s="246"/>
      <c r="J10" s="177"/>
      <c r="K10" s="203"/>
    </row>
    <row r="11" spans="1:11" s="12" customFormat="1" ht="48">
      <c r="A11" s="248" t="s">
        <v>15</v>
      </c>
      <c r="B11" s="97" t="s">
        <v>187</v>
      </c>
      <c r="C11" s="252"/>
      <c r="D11" s="244"/>
      <c r="E11" s="178" t="s">
        <v>31</v>
      </c>
      <c r="F11" s="178">
        <v>250</v>
      </c>
      <c r="G11" s="178"/>
      <c r="H11" s="178"/>
      <c r="I11" s="246"/>
      <c r="J11" s="177"/>
      <c r="K11" s="203"/>
    </row>
    <row r="12" spans="1:11" s="12" customFormat="1" ht="48">
      <c r="A12" s="248" t="s">
        <v>16</v>
      </c>
      <c r="B12" s="97" t="s">
        <v>188</v>
      </c>
      <c r="C12" s="252"/>
      <c r="D12" s="244"/>
      <c r="E12" s="178" t="s">
        <v>31</v>
      </c>
      <c r="F12" s="178">
        <v>130</v>
      </c>
      <c r="G12" s="178"/>
      <c r="H12" s="178"/>
      <c r="I12" s="246"/>
      <c r="J12" s="177"/>
      <c r="K12" s="203"/>
    </row>
    <row r="13" spans="1:11" s="12" customFormat="1" ht="24">
      <c r="A13" s="248" t="s">
        <v>17</v>
      </c>
      <c r="B13" s="95" t="s">
        <v>165</v>
      </c>
      <c r="C13" s="177"/>
      <c r="D13" s="178"/>
      <c r="E13" s="178" t="s">
        <v>31</v>
      </c>
      <c r="F13" s="178">
        <v>3</v>
      </c>
      <c r="G13" s="178"/>
      <c r="H13" s="178"/>
      <c r="I13" s="246"/>
      <c r="J13" s="177"/>
      <c r="K13" s="203"/>
    </row>
    <row r="14" spans="1:11" s="12" customFormat="1" ht="48">
      <c r="A14" s="248" t="s">
        <v>18</v>
      </c>
      <c r="B14" s="97" t="s">
        <v>166</v>
      </c>
      <c r="C14" s="252"/>
      <c r="D14" s="244"/>
      <c r="E14" s="178" t="s">
        <v>31</v>
      </c>
      <c r="F14" s="178">
        <f>50</f>
        <v>50</v>
      </c>
      <c r="G14" s="178"/>
      <c r="H14" s="178"/>
      <c r="I14" s="246"/>
      <c r="J14" s="177"/>
      <c r="K14" s="203"/>
    </row>
    <row r="15" spans="1:11" ht="12.75">
      <c r="A15" s="115"/>
      <c r="B15" s="115"/>
      <c r="C15" s="115"/>
      <c r="D15" s="115"/>
      <c r="E15" s="115"/>
      <c r="F15" s="339" t="s">
        <v>39</v>
      </c>
      <c r="G15" s="339"/>
      <c r="H15" s="152">
        <f>SUM(H8:H14)</f>
        <v>0</v>
      </c>
      <c r="I15" s="152"/>
      <c r="J15" s="152">
        <f>SUM(J8:J14)</f>
        <v>0</v>
      </c>
      <c r="K15" s="152">
        <f>H15+J15</f>
        <v>0</v>
      </c>
    </row>
    <row r="16" spans="1:11" ht="12.75">
      <c r="A16" s="115"/>
      <c r="B16" s="115"/>
      <c r="C16" s="115"/>
      <c r="D16" s="115"/>
      <c r="E16" s="115"/>
      <c r="F16" s="115"/>
      <c r="G16" s="115"/>
      <c r="H16" s="115"/>
      <c r="I16" s="115"/>
      <c r="J16" s="115"/>
      <c r="K16" s="115"/>
    </row>
    <row r="17" spans="1:11" ht="12.75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5"/>
    </row>
    <row r="18" spans="1:11" ht="12.75">
      <c r="A18" s="115"/>
      <c r="B18" s="115"/>
      <c r="C18" s="115"/>
      <c r="D18" s="115"/>
      <c r="E18" s="115"/>
      <c r="F18" s="115"/>
      <c r="G18" s="115"/>
      <c r="H18" s="115"/>
      <c r="I18" s="115"/>
      <c r="J18" s="115"/>
      <c r="K18" s="115"/>
    </row>
    <row r="19" spans="1:11" ht="12.75">
      <c r="A19" s="115"/>
      <c r="B19" s="115"/>
      <c r="C19" s="115"/>
      <c r="D19" s="115"/>
      <c r="E19" s="115"/>
      <c r="F19" s="115"/>
      <c r="G19" s="115"/>
      <c r="H19" s="115"/>
      <c r="I19" s="115"/>
      <c r="J19" s="115"/>
      <c r="K19" s="115"/>
    </row>
  </sheetData>
  <mergeCells count="3">
    <mergeCell ref="A1:B1"/>
    <mergeCell ref="B4:D4"/>
    <mergeCell ref="F15:G15"/>
  </mergeCells>
  <printOptions/>
  <pageMargins left="0.24" right="0.45" top="0.31" bottom="0.16" header="0.28" footer="0.16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5">
    <tabColor indexed="53"/>
  </sheetPr>
  <dimension ref="A1:L10"/>
  <sheetViews>
    <sheetView view="pageBreakPreview" zoomScaleSheetLayoutView="100" workbookViewId="0" topLeftCell="A1">
      <selection activeCell="B12" sqref="B12"/>
    </sheetView>
  </sheetViews>
  <sheetFormatPr defaultColWidth="9.00390625" defaultRowHeight="12.75"/>
  <cols>
    <col min="1" max="1" width="3.125" style="3" bestFit="1" customWidth="1"/>
    <col min="2" max="2" width="48.25390625" style="3" customWidth="1"/>
    <col min="3" max="3" width="10.25390625" style="3" customWidth="1"/>
    <col min="4" max="4" width="12.375" style="3" customWidth="1"/>
    <col min="5" max="6" width="12.25390625" style="3" customWidth="1"/>
    <col min="7" max="7" width="11.125" style="3" customWidth="1"/>
    <col min="8" max="8" width="12.00390625" style="4" customWidth="1"/>
    <col min="9" max="9" width="8.125" style="2" customWidth="1"/>
    <col min="10" max="10" width="0" style="3" hidden="1" customWidth="1"/>
    <col min="11" max="11" width="12.00390625" style="3" bestFit="1" customWidth="1"/>
    <col min="12" max="12" width="14.00390625" style="1" customWidth="1"/>
    <col min="13" max="16384" width="9.125" style="3" customWidth="1"/>
  </cols>
  <sheetData>
    <row r="1" spans="1:12" ht="12.75">
      <c r="A1" s="330" t="s">
        <v>186</v>
      </c>
      <c r="B1" s="330"/>
      <c r="C1" s="330"/>
      <c r="D1" s="330"/>
      <c r="E1" s="112"/>
      <c r="F1" s="112"/>
      <c r="G1" s="112"/>
      <c r="H1" s="113"/>
      <c r="I1" s="114"/>
      <c r="J1" s="115"/>
      <c r="K1" s="115"/>
      <c r="L1" s="112"/>
    </row>
    <row r="2" spans="1:12" ht="12.75">
      <c r="A2" s="116"/>
      <c r="B2" s="116"/>
      <c r="C2" s="116"/>
      <c r="D2" s="116"/>
      <c r="E2" s="112"/>
      <c r="F2" s="112"/>
      <c r="G2" s="112"/>
      <c r="H2" s="113"/>
      <c r="I2" s="114"/>
      <c r="J2" s="115"/>
      <c r="K2" s="115"/>
      <c r="L2" s="112"/>
    </row>
    <row r="3" spans="1:12" ht="13.5" thickBot="1">
      <c r="A3" s="112"/>
      <c r="B3" s="117"/>
      <c r="C3" s="115"/>
      <c r="D3" s="115"/>
      <c r="E3" s="112"/>
      <c r="F3" s="112"/>
      <c r="G3" s="112"/>
      <c r="H3" s="113"/>
      <c r="I3" s="118"/>
      <c r="J3" s="112"/>
      <c r="K3" s="112"/>
      <c r="L3" s="112"/>
    </row>
    <row r="4" spans="1:12" ht="26.25" customHeight="1" thickBot="1">
      <c r="A4" s="112"/>
      <c r="B4" s="336" t="s">
        <v>240</v>
      </c>
      <c r="C4" s="337"/>
      <c r="D4" s="338"/>
      <c r="E4" s="112"/>
      <c r="F4" s="112"/>
      <c r="G4" s="112"/>
      <c r="H4" s="113"/>
      <c r="I4" s="118"/>
      <c r="J4" s="112"/>
      <c r="K4" s="112"/>
      <c r="L4" s="112"/>
    </row>
    <row r="5" spans="1:12" ht="36">
      <c r="A5" s="119" t="s">
        <v>0</v>
      </c>
      <c r="B5" s="120" t="s">
        <v>1</v>
      </c>
      <c r="C5" s="120" t="s">
        <v>2</v>
      </c>
      <c r="D5" s="120" t="s">
        <v>3</v>
      </c>
      <c r="E5" s="121" t="s">
        <v>4</v>
      </c>
      <c r="F5" s="122" t="s">
        <v>5</v>
      </c>
      <c r="G5" s="123" t="s">
        <v>6</v>
      </c>
      <c r="H5" s="124" t="s">
        <v>7</v>
      </c>
      <c r="I5" s="125" t="s">
        <v>8</v>
      </c>
      <c r="J5" s="126" t="s">
        <v>9</v>
      </c>
      <c r="K5" s="122" t="s">
        <v>88</v>
      </c>
      <c r="L5" s="140" t="s">
        <v>196</v>
      </c>
    </row>
    <row r="6" spans="1:12" ht="12.75">
      <c r="A6" s="129">
        <v>1</v>
      </c>
      <c r="B6" s="130">
        <v>2</v>
      </c>
      <c r="C6" s="130">
        <v>3</v>
      </c>
      <c r="D6" s="130">
        <v>4</v>
      </c>
      <c r="E6" s="130">
        <v>5</v>
      </c>
      <c r="F6" s="130">
        <v>6</v>
      </c>
      <c r="G6" s="130">
        <v>7</v>
      </c>
      <c r="H6" s="130">
        <v>8</v>
      </c>
      <c r="I6" s="130">
        <v>9</v>
      </c>
      <c r="J6" s="130">
        <v>10</v>
      </c>
      <c r="K6" s="130">
        <v>10</v>
      </c>
      <c r="L6" s="130">
        <v>11</v>
      </c>
    </row>
    <row r="7" spans="1:12" ht="12.75">
      <c r="A7" s="32"/>
      <c r="B7" s="33"/>
      <c r="C7" s="33"/>
      <c r="D7" s="34"/>
      <c r="E7" s="33"/>
      <c r="F7" s="35"/>
      <c r="G7" s="33"/>
      <c r="H7" s="36" t="s">
        <v>95</v>
      </c>
      <c r="I7" s="36"/>
      <c r="J7" s="36" t="s">
        <v>96</v>
      </c>
      <c r="K7" s="36" t="s">
        <v>96</v>
      </c>
      <c r="L7" s="36" t="s">
        <v>97</v>
      </c>
    </row>
    <row r="8" spans="1:11" ht="36">
      <c r="A8" s="37" t="s">
        <v>11</v>
      </c>
      <c r="B8" s="84" t="s">
        <v>57</v>
      </c>
      <c r="C8" s="39"/>
      <c r="D8" s="91"/>
      <c r="E8" s="104" t="s">
        <v>12</v>
      </c>
      <c r="F8" s="312">
        <f>10+3+10+20+30+20+20</f>
        <v>113</v>
      </c>
      <c r="G8" s="313"/>
      <c r="H8" s="77"/>
      <c r="I8" s="75"/>
      <c r="J8" s="76"/>
      <c r="K8" s="310"/>
    </row>
    <row r="9" spans="1:12" ht="24">
      <c r="A9" s="37" t="s">
        <v>13</v>
      </c>
      <c r="B9" s="222" t="s">
        <v>179</v>
      </c>
      <c r="C9" s="311"/>
      <c r="D9" s="61"/>
      <c r="E9" s="59" t="s">
        <v>31</v>
      </c>
      <c r="F9" s="59">
        <v>24</v>
      </c>
      <c r="G9" s="59"/>
      <c r="H9" s="314"/>
      <c r="I9" s="315"/>
      <c r="J9" s="164"/>
      <c r="K9" s="316"/>
      <c r="L9" s="317"/>
    </row>
    <row r="10" spans="4:12" ht="12.75">
      <c r="D10" s="318"/>
      <c r="E10" s="318"/>
      <c r="F10" s="339" t="s">
        <v>39</v>
      </c>
      <c r="G10" s="339"/>
      <c r="H10" s="339"/>
      <c r="I10" s="152"/>
      <c r="J10" s="152"/>
      <c r="K10" s="152"/>
      <c r="L10" s="152"/>
    </row>
  </sheetData>
  <mergeCells count="4">
    <mergeCell ref="B4:D4"/>
    <mergeCell ref="A1:B1"/>
    <mergeCell ref="C1:D1"/>
    <mergeCell ref="F10:H10"/>
  </mergeCells>
  <printOptions/>
  <pageMargins left="0.43" right="0.7479166666666667" top="0.9840277777777778" bottom="0.9840277777777778" header="0.5118055555555556" footer="0.5118055555555556"/>
  <pageSetup horizontalDpi="300" verticalDpi="3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3"/>
  </sheetPr>
  <dimension ref="A1:K11"/>
  <sheetViews>
    <sheetView workbookViewId="0" topLeftCell="A1">
      <selection activeCell="B13" sqref="B13"/>
    </sheetView>
  </sheetViews>
  <sheetFormatPr defaultColWidth="9.00390625" defaultRowHeight="12.75"/>
  <cols>
    <col min="1" max="1" width="3.125" style="3" bestFit="1" customWidth="1"/>
    <col min="2" max="2" width="40.875" style="3" customWidth="1"/>
    <col min="3" max="3" width="12.00390625" style="3" customWidth="1"/>
    <col min="4" max="4" width="11.875" style="3" customWidth="1"/>
    <col min="5" max="5" width="6.00390625" style="3" customWidth="1"/>
    <col min="6" max="6" width="9.125" style="3" customWidth="1"/>
    <col min="7" max="7" width="11.00390625" style="3" customWidth="1"/>
    <col min="8" max="8" width="12.00390625" style="3" bestFit="1" customWidth="1"/>
    <col min="9" max="9" width="6.00390625" style="3" customWidth="1"/>
    <col min="10" max="10" width="12.00390625" style="3" bestFit="1" customWidth="1"/>
    <col min="11" max="11" width="13.125" style="3" bestFit="1" customWidth="1"/>
    <col min="12" max="16384" width="9.125" style="3" customWidth="1"/>
  </cols>
  <sheetData>
    <row r="1" spans="1:11" ht="12.75">
      <c r="A1" s="330" t="s">
        <v>186</v>
      </c>
      <c r="B1" s="330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12.7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ht="13.5" thickBo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11" ht="13.5" thickBot="1">
      <c r="A4" s="115"/>
      <c r="B4" s="336" t="s">
        <v>183</v>
      </c>
      <c r="C4" s="337"/>
      <c r="D4" s="338"/>
      <c r="E4" s="115"/>
      <c r="F4" s="115"/>
      <c r="G4" s="115"/>
      <c r="H4" s="115"/>
      <c r="I4" s="115"/>
      <c r="J4" s="115"/>
      <c r="K4" s="115"/>
    </row>
    <row r="5" spans="1:11" ht="36">
      <c r="A5" s="119" t="s">
        <v>0</v>
      </c>
      <c r="B5" s="121" t="s">
        <v>1</v>
      </c>
      <c r="C5" s="121" t="s">
        <v>2</v>
      </c>
      <c r="D5" s="121" t="s">
        <v>3</v>
      </c>
      <c r="E5" s="121" t="s">
        <v>4</v>
      </c>
      <c r="F5" s="122" t="s">
        <v>5</v>
      </c>
      <c r="G5" s="123" t="s">
        <v>6</v>
      </c>
      <c r="H5" s="238" t="s">
        <v>7</v>
      </c>
      <c r="I5" s="125" t="s">
        <v>8</v>
      </c>
      <c r="J5" s="122" t="s">
        <v>88</v>
      </c>
      <c r="K5" s="140" t="s">
        <v>197</v>
      </c>
    </row>
    <row r="6" spans="1:11" ht="12.75">
      <c r="A6" s="239">
        <v>1</v>
      </c>
      <c r="B6" s="240">
        <v>2</v>
      </c>
      <c r="C6" s="240">
        <v>3</v>
      </c>
      <c r="D6" s="240">
        <v>4</v>
      </c>
      <c r="E6" s="240">
        <v>5</v>
      </c>
      <c r="F6" s="240">
        <v>6</v>
      </c>
      <c r="G6" s="241">
        <v>7</v>
      </c>
      <c r="H6" s="242">
        <v>8</v>
      </c>
      <c r="I6" s="243">
        <v>9</v>
      </c>
      <c r="J6" s="240">
        <v>10</v>
      </c>
      <c r="K6" s="240">
        <v>11</v>
      </c>
    </row>
    <row r="7" spans="1:11" ht="12.75">
      <c r="A7" s="153"/>
      <c r="B7" s="154"/>
      <c r="C7" s="154"/>
      <c r="D7" s="154"/>
      <c r="E7" s="154"/>
      <c r="F7" s="154"/>
      <c r="G7" s="154"/>
      <c r="H7" s="36" t="s">
        <v>95</v>
      </c>
      <c r="I7" s="36"/>
      <c r="J7" s="36" t="s">
        <v>96</v>
      </c>
      <c r="K7" s="36" t="s">
        <v>97</v>
      </c>
    </row>
    <row r="8" spans="1:11" ht="24">
      <c r="A8" s="132" t="s">
        <v>11</v>
      </c>
      <c r="B8" s="146" t="s">
        <v>160</v>
      </c>
      <c r="C8" s="65"/>
      <c r="D8" s="65"/>
      <c r="E8" s="59" t="s">
        <v>31</v>
      </c>
      <c r="F8" s="59">
        <f>50+40+50</f>
        <v>140</v>
      </c>
      <c r="G8" s="59"/>
      <c r="H8" s="59"/>
      <c r="I8" s="136"/>
      <c r="J8" s="253"/>
      <c r="K8" s="71"/>
    </row>
    <row r="9" spans="1:11" ht="12.75">
      <c r="A9" s="115"/>
      <c r="B9" s="115"/>
      <c r="C9" s="115"/>
      <c r="D9" s="115"/>
      <c r="E9" s="115"/>
      <c r="F9" s="339" t="s">
        <v>39</v>
      </c>
      <c r="G9" s="339"/>
      <c r="H9" s="151">
        <f>SUM(H8:H8)</f>
        <v>0</v>
      </c>
      <c r="I9" s="151"/>
      <c r="J9" s="254">
        <f>SUM(J8:J8)</f>
        <v>0</v>
      </c>
      <c r="K9" s="254">
        <f>H9+J9</f>
        <v>0</v>
      </c>
    </row>
    <row r="10" spans="1:11" ht="12.75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</row>
    <row r="11" spans="1:11" ht="12.75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</row>
  </sheetData>
  <mergeCells count="3">
    <mergeCell ref="A1:B1"/>
    <mergeCell ref="B4:D4"/>
    <mergeCell ref="F9:G9"/>
  </mergeCells>
  <printOptions/>
  <pageMargins left="0.31" right="0.75" top="0.31" bottom="0.16" header="0.28" footer="0.16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2">
    <tabColor indexed="53"/>
  </sheetPr>
  <dimension ref="A1:M12"/>
  <sheetViews>
    <sheetView view="pageBreakPreview" zoomScaleSheetLayoutView="100" workbookViewId="0" topLeftCell="A1">
      <selection activeCell="B12" sqref="B12"/>
    </sheetView>
  </sheetViews>
  <sheetFormatPr defaultColWidth="9.00390625" defaultRowHeight="12.75"/>
  <cols>
    <col min="1" max="1" width="3.125" style="15" bestFit="1" customWidth="1"/>
    <col min="2" max="2" width="50.75390625" style="15" customWidth="1"/>
    <col min="3" max="3" width="10.25390625" style="15" customWidth="1"/>
    <col min="4" max="4" width="12.375" style="15" customWidth="1"/>
    <col min="5" max="5" width="7.25390625" style="15" customWidth="1"/>
    <col min="6" max="6" width="9.875" style="15" customWidth="1"/>
    <col min="7" max="7" width="12.625" style="15" customWidth="1"/>
    <col min="8" max="8" width="11.75390625" style="15" customWidth="1"/>
    <col min="9" max="9" width="13.125" style="15" bestFit="1" customWidth="1"/>
    <col min="10" max="10" width="8.375" style="15" customWidth="1"/>
    <col min="11" max="11" width="0" style="15" hidden="1" customWidth="1"/>
    <col min="12" max="12" width="14.00390625" style="14" customWidth="1"/>
    <col min="13" max="16384" width="9.125" style="15" customWidth="1"/>
  </cols>
  <sheetData>
    <row r="1" spans="1:12" ht="12.75">
      <c r="A1" s="330" t="s">
        <v>186</v>
      </c>
      <c r="B1" s="330"/>
      <c r="C1" s="330"/>
      <c r="D1" s="330"/>
      <c r="E1" s="255"/>
      <c r="F1" s="255"/>
      <c r="G1" s="255"/>
      <c r="H1" s="256"/>
      <c r="I1" s="256"/>
      <c r="J1" s="257"/>
      <c r="K1" s="257"/>
      <c r="L1" s="255"/>
    </row>
    <row r="2" spans="1:12" ht="13.5" thickBot="1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</row>
    <row r="3" spans="1:12" ht="13.5" thickBot="1">
      <c r="A3" s="255"/>
      <c r="B3" s="259" t="s">
        <v>184</v>
      </c>
      <c r="C3" s="260"/>
      <c r="D3" s="260"/>
      <c r="E3" s="261"/>
      <c r="F3" s="262"/>
      <c r="G3" s="255"/>
      <c r="H3" s="256"/>
      <c r="I3" s="256"/>
      <c r="J3" s="256"/>
      <c r="K3" s="255"/>
      <c r="L3" s="257"/>
    </row>
    <row r="4" spans="1:12" ht="36">
      <c r="A4" s="263" t="s">
        <v>0</v>
      </c>
      <c r="B4" s="264" t="s">
        <v>1</v>
      </c>
      <c r="C4" s="264" t="s">
        <v>2</v>
      </c>
      <c r="D4" s="264" t="s">
        <v>3</v>
      </c>
      <c r="E4" s="264" t="s">
        <v>4</v>
      </c>
      <c r="F4" s="265" t="s">
        <v>5</v>
      </c>
      <c r="G4" s="266" t="s">
        <v>6</v>
      </c>
      <c r="H4" s="267" t="s">
        <v>7</v>
      </c>
      <c r="I4" s="268" t="s">
        <v>88</v>
      </c>
      <c r="J4" s="269" t="s">
        <v>8</v>
      </c>
      <c r="K4" s="270" t="s">
        <v>9</v>
      </c>
      <c r="L4" s="271" t="s">
        <v>198</v>
      </c>
    </row>
    <row r="5" spans="1:13" ht="12.75">
      <c r="A5" s="272">
        <v>1</v>
      </c>
      <c r="B5" s="273">
        <v>2</v>
      </c>
      <c r="C5" s="273">
        <v>3</v>
      </c>
      <c r="D5" s="273">
        <v>4</v>
      </c>
      <c r="E5" s="273">
        <v>5</v>
      </c>
      <c r="F5" s="273">
        <v>6</v>
      </c>
      <c r="G5" s="273">
        <v>7</v>
      </c>
      <c r="H5" s="273">
        <v>8</v>
      </c>
      <c r="I5" s="273">
        <v>9</v>
      </c>
      <c r="J5" s="273">
        <v>10</v>
      </c>
      <c r="K5" s="273">
        <v>10</v>
      </c>
      <c r="L5" s="274">
        <v>11</v>
      </c>
      <c r="M5" s="16"/>
    </row>
    <row r="6" spans="1:13" ht="12.75">
      <c r="A6" s="153"/>
      <c r="B6" s="154"/>
      <c r="C6" s="154"/>
      <c r="D6" s="154"/>
      <c r="E6" s="154"/>
      <c r="F6" s="154"/>
      <c r="G6" s="154"/>
      <c r="H6" s="36" t="s">
        <v>95</v>
      </c>
      <c r="I6" s="36" t="s">
        <v>167</v>
      </c>
      <c r="J6" s="275"/>
      <c r="K6" s="36" t="s">
        <v>96</v>
      </c>
      <c r="L6" s="36" t="s">
        <v>168</v>
      </c>
      <c r="M6" s="16"/>
    </row>
    <row r="7" spans="1:13" s="5" customFormat="1" ht="12.75">
      <c r="A7" s="276" t="s">
        <v>11</v>
      </c>
      <c r="B7" s="65" t="s">
        <v>169</v>
      </c>
      <c r="C7" s="65"/>
      <c r="D7" s="65"/>
      <c r="E7" s="59" t="s">
        <v>31</v>
      </c>
      <c r="F7" s="59">
        <f>30+2</f>
        <v>32</v>
      </c>
      <c r="G7" s="59"/>
      <c r="H7" s="59"/>
      <c r="I7" s="277"/>
      <c r="J7" s="278"/>
      <c r="K7" s="279"/>
      <c r="L7" s="280"/>
      <c r="M7" s="17"/>
    </row>
    <row r="8" spans="1:13" s="5" customFormat="1" ht="12.75">
      <c r="A8" s="276" t="s">
        <v>13</v>
      </c>
      <c r="B8" s="65" t="s">
        <v>170</v>
      </c>
      <c r="C8" s="65"/>
      <c r="D8" s="65"/>
      <c r="E8" s="59" t="s">
        <v>31</v>
      </c>
      <c r="F8" s="59">
        <f>20+3</f>
        <v>23</v>
      </c>
      <c r="G8" s="59"/>
      <c r="H8" s="59"/>
      <c r="I8" s="277"/>
      <c r="J8" s="278"/>
      <c r="K8" s="279"/>
      <c r="L8" s="280"/>
      <c r="M8" s="17"/>
    </row>
    <row r="9" spans="1:13" s="5" customFormat="1" ht="12.75">
      <c r="A9" s="276" t="s">
        <v>14</v>
      </c>
      <c r="B9" s="65" t="s">
        <v>171</v>
      </c>
      <c r="C9" s="65"/>
      <c r="D9" s="65"/>
      <c r="E9" s="59" t="s">
        <v>31</v>
      </c>
      <c r="F9" s="59">
        <f>600</f>
        <v>600</v>
      </c>
      <c r="G9" s="59"/>
      <c r="H9" s="59"/>
      <c r="I9" s="277"/>
      <c r="J9" s="278"/>
      <c r="K9" s="279"/>
      <c r="L9" s="280"/>
      <c r="M9" s="17"/>
    </row>
    <row r="10" spans="1:13" s="5" customFormat="1" ht="12.75">
      <c r="A10" s="276" t="s">
        <v>15</v>
      </c>
      <c r="B10" s="65" t="s">
        <v>172</v>
      </c>
      <c r="C10" s="65"/>
      <c r="D10" s="65"/>
      <c r="E10" s="59" t="s">
        <v>31</v>
      </c>
      <c r="F10" s="59">
        <f>1200+20</f>
        <v>1220</v>
      </c>
      <c r="G10" s="59"/>
      <c r="H10" s="59"/>
      <c r="I10" s="277"/>
      <c r="J10" s="278"/>
      <c r="K10" s="279"/>
      <c r="L10" s="280"/>
      <c r="M10" s="17"/>
    </row>
    <row r="11" spans="1:12" ht="12.75">
      <c r="A11" s="257"/>
      <c r="B11" s="257"/>
      <c r="C11" s="257"/>
      <c r="D11" s="257"/>
      <c r="E11" s="257"/>
      <c r="F11" s="257"/>
      <c r="G11" s="284" t="s">
        <v>39</v>
      </c>
      <c r="H11" s="284">
        <f>SUM(H7:H10)</f>
        <v>0</v>
      </c>
      <c r="I11" s="285">
        <f>SUM(I7:I10)</f>
        <v>0</v>
      </c>
      <c r="J11" s="284"/>
      <c r="K11" s="284"/>
      <c r="L11" s="286">
        <f>SUM(L7:L10)</f>
        <v>0</v>
      </c>
    </row>
    <row r="12" spans="1:12" ht="12.75">
      <c r="A12" s="257"/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5"/>
    </row>
  </sheetData>
  <mergeCells count="2">
    <mergeCell ref="A1:B1"/>
    <mergeCell ref="C1:D1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3">
    <tabColor indexed="53"/>
  </sheetPr>
  <dimension ref="A1:M11"/>
  <sheetViews>
    <sheetView view="pageBreakPreview" zoomScaleSheetLayoutView="100" workbookViewId="0" topLeftCell="A1">
      <selection activeCell="B8" sqref="B8"/>
    </sheetView>
  </sheetViews>
  <sheetFormatPr defaultColWidth="9.00390625" defaultRowHeight="12.75"/>
  <cols>
    <col min="1" max="1" width="3.125" style="15" bestFit="1" customWidth="1"/>
    <col min="2" max="2" width="50.00390625" style="15" customWidth="1"/>
    <col min="3" max="3" width="10.25390625" style="15" customWidth="1"/>
    <col min="4" max="4" width="12.375" style="15" customWidth="1"/>
    <col min="5" max="5" width="7.25390625" style="15" customWidth="1"/>
    <col min="6" max="6" width="9.875" style="15" customWidth="1"/>
    <col min="7" max="7" width="12.625" style="15" customWidth="1"/>
    <col min="8" max="8" width="11.75390625" style="15" customWidth="1"/>
    <col min="9" max="9" width="13.125" style="15" bestFit="1" customWidth="1"/>
    <col min="10" max="10" width="8.375" style="15" customWidth="1"/>
    <col min="11" max="11" width="0" style="15" hidden="1" customWidth="1"/>
    <col min="12" max="12" width="14.00390625" style="14" customWidth="1"/>
    <col min="13" max="16384" width="9.125" style="15" customWidth="1"/>
  </cols>
  <sheetData>
    <row r="1" spans="1:12" ht="12.75">
      <c r="A1" s="330" t="s">
        <v>186</v>
      </c>
      <c r="B1" s="330"/>
      <c r="C1" s="330"/>
      <c r="D1" s="330"/>
      <c r="E1" s="255"/>
      <c r="F1" s="255"/>
      <c r="G1" s="255"/>
      <c r="H1" s="256"/>
      <c r="I1" s="256"/>
      <c r="J1" s="257"/>
      <c r="K1" s="257"/>
      <c r="L1" s="255"/>
    </row>
    <row r="2" spans="1:12" ht="13.5" thickBot="1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</row>
    <row r="3" spans="1:12" ht="13.5" thickBot="1">
      <c r="A3" s="255"/>
      <c r="B3" s="259" t="s">
        <v>185</v>
      </c>
      <c r="C3" s="260"/>
      <c r="D3" s="260"/>
      <c r="E3" s="261"/>
      <c r="F3" s="262"/>
      <c r="G3" s="255"/>
      <c r="H3" s="256"/>
      <c r="I3" s="256"/>
      <c r="J3" s="256"/>
      <c r="K3" s="255"/>
      <c r="L3" s="257"/>
    </row>
    <row r="4" spans="1:12" ht="36">
      <c r="A4" s="263" t="s">
        <v>0</v>
      </c>
      <c r="B4" s="264" t="s">
        <v>1</v>
      </c>
      <c r="C4" s="264" t="s">
        <v>2</v>
      </c>
      <c r="D4" s="264" t="s">
        <v>3</v>
      </c>
      <c r="E4" s="264" t="s">
        <v>4</v>
      </c>
      <c r="F4" s="265" t="s">
        <v>5</v>
      </c>
      <c r="G4" s="266" t="s">
        <v>6</v>
      </c>
      <c r="H4" s="267" t="s">
        <v>7</v>
      </c>
      <c r="I4" s="268" t="s">
        <v>88</v>
      </c>
      <c r="J4" s="269" t="s">
        <v>8</v>
      </c>
      <c r="K4" s="270" t="s">
        <v>9</v>
      </c>
      <c r="L4" s="271" t="s">
        <v>199</v>
      </c>
    </row>
    <row r="5" spans="1:13" ht="12.75">
      <c r="A5" s="272">
        <v>1</v>
      </c>
      <c r="B5" s="273">
        <v>2</v>
      </c>
      <c r="C5" s="273">
        <v>3</v>
      </c>
      <c r="D5" s="273">
        <v>4</v>
      </c>
      <c r="E5" s="273">
        <v>5</v>
      </c>
      <c r="F5" s="273">
        <v>6</v>
      </c>
      <c r="G5" s="273">
        <v>7</v>
      </c>
      <c r="H5" s="273">
        <v>8</v>
      </c>
      <c r="I5" s="273">
        <v>9</v>
      </c>
      <c r="J5" s="273">
        <v>10</v>
      </c>
      <c r="K5" s="273">
        <v>10</v>
      </c>
      <c r="L5" s="274">
        <v>11</v>
      </c>
      <c r="M5" s="16"/>
    </row>
    <row r="6" spans="1:13" ht="12.75">
      <c r="A6" s="153"/>
      <c r="B6" s="154"/>
      <c r="C6" s="154"/>
      <c r="D6" s="154"/>
      <c r="E6" s="154"/>
      <c r="F6" s="154"/>
      <c r="G6" s="154"/>
      <c r="H6" s="36" t="s">
        <v>95</v>
      </c>
      <c r="I6" s="36" t="s">
        <v>167</v>
      </c>
      <c r="J6" s="275"/>
      <c r="K6" s="36" t="s">
        <v>96</v>
      </c>
      <c r="L6" s="36" t="s">
        <v>168</v>
      </c>
      <c r="M6" s="16"/>
    </row>
    <row r="7" spans="1:13" s="5" customFormat="1" ht="24">
      <c r="A7" s="276" t="s">
        <v>11</v>
      </c>
      <c r="B7" s="146" t="s">
        <v>173</v>
      </c>
      <c r="C7" s="65"/>
      <c r="D7" s="59"/>
      <c r="E7" s="59" t="s">
        <v>31</v>
      </c>
      <c r="F7" s="59">
        <v>30</v>
      </c>
      <c r="G7" s="59"/>
      <c r="H7" s="59"/>
      <c r="I7" s="277"/>
      <c r="J7" s="150"/>
      <c r="K7" s="287"/>
      <c r="L7" s="288"/>
      <c r="M7" s="17"/>
    </row>
    <row r="8" spans="1:13" s="5" customFormat="1" ht="24">
      <c r="A8" s="276" t="s">
        <v>13</v>
      </c>
      <c r="B8" s="146" t="s">
        <v>174</v>
      </c>
      <c r="C8" s="65"/>
      <c r="D8" s="59"/>
      <c r="E8" s="59" t="s">
        <v>31</v>
      </c>
      <c r="F8" s="59">
        <v>10</v>
      </c>
      <c r="G8" s="59"/>
      <c r="H8" s="59"/>
      <c r="I8" s="277"/>
      <c r="J8" s="150"/>
      <c r="K8" s="287"/>
      <c r="L8" s="288"/>
      <c r="M8" s="17"/>
    </row>
    <row r="9" spans="1:13" s="5" customFormat="1" ht="24">
      <c r="A9" s="276" t="s">
        <v>14</v>
      </c>
      <c r="B9" s="146" t="s">
        <v>175</v>
      </c>
      <c r="C9" s="65"/>
      <c r="D9" s="65"/>
      <c r="E9" s="59" t="s">
        <v>31</v>
      </c>
      <c r="F9" s="59">
        <v>20</v>
      </c>
      <c r="G9" s="59"/>
      <c r="H9" s="59"/>
      <c r="I9" s="277"/>
      <c r="J9" s="150"/>
      <c r="K9" s="287"/>
      <c r="L9" s="288"/>
      <c r="M9" s="17"/>
    </row>
    <row r="10" spans="1:13" s="5" customFormat="1" ht="24">
      <c r="A10" s="276" t="s">
        <v>15</v>
      </c>
      <c r="B10" s="146" t="s">
        <v>176</v>
      </c>
      <c r="C10" s="65"/>
      <c r="D10" s="65"/>
      <c r="E10" s="59" t="s">
        <v>31</v>
      </c>
      <c r="F10" s="59">
        <v>15</v>
      </c>
      <c r="G10" s="59"/>
      <c r="H10" s="59"/>
      <c r="I10" s="277"/>
      <c r="J10" s="150"/>
      <c r="K10" s="287"/>
      <c r="L10" s="288"/>
      <c r="M10" s="17"/>
    </row>
    <row r="11" spans="1:12" ht="12.75">
      <c r="A11" s="257"/>
      <c r="B11" s="257"/>
      <c r="C11" s="257"/>
      <c r="D11" s="257"/>
      <c r="E11" s="257"/>
      <c r="F11" s="257"/>
      <c r="G11" s="284" t="s">
        <v>39</v>
      </c>
      <c r="H11" s="284">
        <f>SUM(H7:H10)</f>
        <v>0</v>
      </c>
      <c r="I11" s="285">
        <f>SUM(I7:I10)</f>
        <v>0</v>
      </c>
      <c r="J11" s="284"/>
      <c r="K11" s="284"/>
      <c r="L11" s="286">
        <f>SUM(L7:L10)</f>
        <v>0</v>
      </c>
    </row>
  </sheetData>
  <mergeCells count="2">
    <mergeCell ref="A1:B1"/>
    <mergeCell ref="C1:D1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7">
    <tabColor indexed="53"/>
  </sheetPr>
  <dimension ref="A1:L13"/>
  <sheetViews>
    <sheetView view="pageBreakPreview" zoomScaleSheetLayoutView="100" workbookViewId="0" topLeftCell="A1">
      <selection activeCell="B16" sqref="B16"/>
    </sheetView>
  </sheetViews>
  <sheetFormatPr defaultColWidth="9.00390625" defaultRowHeight="12.75"/>
  <cols>
    <col min="1" max="1" width="3.125" style="3" bestFit="1" customWidth="1"/>
    <col min="2" max="2" width="48.25390625" style="3" customWidth="1"/>
    <col min="3" max="3" width="10.25390625" style="3" customWidth="1"/>
    <col min="4" max="4" width="12.375" style="3" customWidth="1"/>
    <col min="5" max="6" width="12.25390625" style="3" customWidth="1"/>
    <col min="7" max="7" width="11.125" style="3" customWidth="1"/>
    <col min="8" max="8" width="12.00390625" style="4" customWidth="1"/>
    <col min="9" max="9" width="8.125" style="2" customWidth="1"/>
    <col min="10" max="10" width="0" style="3" hidden="1" customWidth="1"/>
    <col min="11" max="11" width="12.00390625" style="3" bestFit="1" customWidth="1"/>
    <col min="12" max="12" width="14.00390625" style="1" customWidth="1"/>
    <col min="13" max="16384" width="9.125" style="3" customWidth="1"/>
  </cols>
  <sheetData>
    <row r="1" spans="1:12" ht="12.75">
      <c r="A1" s="330" t="s">
        <v>186</v>
      </c>
      <c r="B1" s="330"/>
      <c r="C1" s="330"/>
      <c r="D1" s="330"/>
      <c r="E1" s="112"/>
      <c r="F1" s="112"/>
      <c r="G1" s="112"/>
      <c r="H1" s="113"/>
      <c r="I1" s="114"/>
      <c r="J1" s="115"/>
      <c r="K1" s="115"/>
      <c r="L1" s="112"/>
    </row>
    <row r="2" spans="1:12" ht="12.75">
      <c r="A2" s="116"/>
      <c r="B2" s="116"/>
      <c r="C2" s="116"/>
      <c r="D2" s="116"/>
      <c r="E2" s="112"/>
      <c r="F2" s="112"/>
      <c r="G2" s="112"/>
      <c r="H2" s="113"/>
      <c r="I2" s="114"/>
      <c r="J2" s="115"/>
      <c r="K2" s="115"/>
      <c r="L2" s="112"/>
    </row>
    <row r="3" spans="1:12" ht="13.5" thickBot="1">
      <c r="A3" s="112"/>
      <c r="B3" s="117"/>
      <c r="C3" s="115"/>
      <c r="D3" s="115"/>
      <c r="E3" s="112"/>
      <c r="F3" s="112"/>
      <c r="G3" s="112"/>
      <c r="H3" s="113"/>
      <c r="I3" s="118"/>
      <c r="J3" s="112"/>
      <c r="K3" s="112"/>
      <c r="L3" s="112"/>
    </row>
    <row r="4" spans="1:12" ht="13.5" thickBot="1">
      <c r="A4" s="112"/>
      <c r="B4" s="336" t="s">
        <v>237</v>
      </c>
      <c r="C4" s="337"/>
      <c r="D4" s="338"/>
      <c r="E4" s="112"/>
      <c r="F4" s="112"/>
      <c r="G4" s="112"/>
      <c r="H4" s="113"/>
      <c r="I4" s="118"/>
      <c r="J4" s="112"/>
      <c r="K4" s="112"/>
      <c r="L4" s="112"/>
    </row>
    <row r="5" spans="1:12" ht="36">
      <c r="A5" s="119" t="s">
        <v>0</v>
      </c>
      <c r="B5" s="120" t="s">
        <v>1</v>
      </c>
      <c r="C5" s="120" t="s">
        <v>2</v>
      </c>
      <c r="D5" s="120" t="s">
        <v>3</v>
      </c>
      <c r="E5" s="121" t="s">
        <v>4</v>
      </c>
      <c r="F5" s="122" t="s">
        <v>5</v>
      </c>
      <c r="G5" s="123" t="s">
        <v>6</v>
      </c>
      <c r="H5" s="124" t="s">
        <v>7</v>
      </c>
      <c r="I5" s="125" t="s">
        <v>8</v>
      </c>
      <c r="J5" s="126" t="s">
        <v>9</v>
      </c>
      <c r="K5" s="122" t="s">
        <v>88</v>
      </c>
      <c r="L5" s="140" t="s">
        <v>196</v>
      </c>
    </row>
    <row r="6" spans="1:12" ht="12.75">
      <c r="A6" s="129">
        <v>1</v>
      </c>
      <c r="B6" s="130">
        <v>2</v>
      </c>
      <c r="C6" s="130">
        <v>3</v>
      </c>
      <c r="D6" s="130">
        <v>4</v>
      </c>
      <c r="E6" s="130">
        <v>5</v>
      </c>
      <c r="F6" s="130">
        <v>6</v>
      </c>
      <c r="G6" s="130">
        <v>7</v>
      </c>
      <c r="H6" s="130">
        <v>8</v>
      </c>
      <c r="I6" s="130">
        <v>9</v>
      </c>
      <c r="J6" s="130">
        <v>10</v>
      </c>
      <c r="K6" s="130">
        <v>10</v>
      </c>
      <c r="L6" s="130">
        <v>11</v>
      </c>
    </row>
    <row r="7" spans="1:12" ht="12.75">
      <c r="A7" s="32"/>
      <c r="B7" s="33"/>
      <c r="C7" s="33"/>
      <c r="D7" s="34"/>
      <c r="E7" s="33"/>
      <c r="F7" s="35"/>
      <c r="G7" s="33"/>
      <c r="H7" s="36" t="s">
        <v>95</v>
      </c>
      <c r="I7" s="36"/>
      <c r="J7" s="36" t="s">
        <v>96</v>
      </c>
      <c r="K7" s="36" t="s">
        <v>96</v>
      </c>
      <c r="L7" s="36" t="s">
        <v>97</v>
      </c>
    </row>
    <row r="8" spans="1:12" ht="12.75">
      <c r="A8" s="37" t="s">
        <v>11</v>
      </c>
      <c r="B8" s="60" t="s">
        <v>66</v>
      </c>
      <c r="C8" s="68"/>
      <c r="D8" s="61"/>
      <c r="E8" s="59" t="s">
        <v>31</v>
      </c>
      <c r="F8" s="59">
        <f>30+15+5+15+10+50+10+5+50</f>
        <v>190</v>
      </c>
      <c r="G8" s="59"/>
      <c r="H8" s="59"/>
      <c r="I8" s="44"/>
      <c r="J8" s="45"/>
      <c r="K8" s="314"/>
      <c r="L8" s="317"/>
    </row>
    <row r="9" spans="1:12" ht="24">
      <c r="A9" s="37" t="s">
        <v>13</v>
      </c>
      <c r="B9" s="60" t="s">
        <v>67</v>
      </c>
      <c r="C9" s="68"/>
      <c r="D9" s="61"/>
      <c r="E9" s="59" t="s">
        <v>31</v>
      </c>
      <c r="F9" s="59">
        <f>20+10</f>
        <v>30</v>
      </c>
      <c r="G9" s="59"/>
      <c r="H9" s="59"/>
      <c r="I9" s="44"/>
      <c r="J9" s="45"/>
      <c r="K9" s="314"/>
      <c r="L9" s="317"/>
    </row>
    <row r="10" spans="1:12" ht="12.75">
      <c r="A10" s="37" t="s">
        <v>14</v>
      </c>
      <c r="B10" s="106" t="s">
        <v>68</v>
      </c>
      <c r="C10" s="107"/>
      <c r="D10" s="108"/>
      <c r="E10" s="73" t="s">
        <v>31</v>
      </c>
      <c r="F10" s="73">
        <v>100</v>
      </c>
      <c r="G10" s="73"/>
      <c r="H10" s="73"/>
      <c r="I10" s="44"/>
      <c r="J10" s="45"/>
      <c r="K10" s="314"/>
      <c r="L10" s="317"/>
    </row>
    <row r="11" spans="1:12" ht="12.75">
      <c r="A11" s="37" t="s">
        <v>15</v>
      </c>
      <c r="B11" s="106" t="s">
        <v>106</v>
      </c>
      <c r="C11" s="107"/>
      <c r="D11" s="108"/>
      <c r="E11" s="73" t="s">
        <v>31</v>
      </c>
      <c r="F11" s="73">
        <v>15</v>
      </c>
      <c r="G11" s="73"/>
      <c r="H11" s="73"/>
      <c r="I11" s="44"/>
      <c r="J11" s="45"/>
      <c r="K11" s="314"/>
      <c r="L11" s="317"/>
    </row>
    <row r="12" spans="1:12" ht="12.75">
      <c r="A12" s="37" t="s">
        <v>16</v>
      </c>
      <c r="B12" s="60" t="s">
        <v>69</v>
      </c>
      <c r="C12" s="61"/>
      <c r="D12" s="61"/>
      <c r="E12" s="59" t="s">
        <v>31</v>
      </c>
      <c r="F12" s="73">
        <v>60</v>
      </c>
      <c r="G12" s="73"/>
      <c r="H12" s="73"/>
      <c r="I12" s="75"/>
      <c r="J12" s="76"/>
      <c r="K12" s="229"/>
      <c r="L12" s="319"/>
    </row>
    <row r="13" spans="6:12" ht="12.75">
      <c r="F13" s="350" t="s">
        <v>39</v>
      </c>
      <c r="G13" s="351"/>
      <c r="H13" s="321"/>
      <c r="I13" s="322"/>
      <c r="J13" s="320"/>
      <c r="K13" s="320"/>
      <c r="L13" s="323"/>
    </row>
  </sheetData>
  <mergeCells count="4">
    <mergeCell ref="F13:G13"/>
    <mergeCell ref="B4:D4"/>
    <mergeCell ref="A1:B1"/>
    <mergeCell ref="C1:D1"/>
  </mergeCells>
  <printOptions/>
  <pageMargins left="0.43" right="0.7479166666666667" top="0.9840277777777778" bottom="0.9840277777777778" header="0.5118055555555556" footer="0.5118055555555556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K16"/>
  <sheetViews>
    <sheetView workbookViewId="0" topLeftCell="A4">
      <selection activeCell="F12" sqref="F12"/>
    </sheetView>
  </sheetViews>
  <sheetFormatPr defaultColWidth="9.00390625" defaultRowHeight="12.75"/>
  <cols>
    <col min="1" max="1" width="3.375" style="0" customWidth="1"/>
    <col min="2" max="2" width="48.125" style="0" customWidth="1"/>
    <col min="3" max="3" width="9.875" style="0" customWidth="1"/>
    <col min="4" max="4" width="11.875" style="0" customWidth="1"/>
    <col min="5" max="5" width="7.375" style="0" customWidth="1"/>
    <col min="8" max="8" width="12.00390625" style="0" bestFit="1" customWidth="1"/>
    <col min="9" max="9" width="6.875" style="0" customWidth="1"/>
    <col min="10" max="10" width="12.00390625" style="0" bestFit="1" customWidth="1"/>
    <col min="11" max="11" width="13.125" style="0" bestFit="1" customWidth="1"/>
  </cols>
  <sheetData>
    <row r="1" spans="1:11" ht="12.75">
      <c r="A1" s="18"/>
      <c r="B1" s="330" t="s">
        <v>186</v>
      </c>
      <c r="C1" s="330"/>
      <c r="D1" s="18"/>
      <c r="E1" s="18"/>
      <c r="F1" s="18"/>
      <c r="G1" s="18"/>
      <c r="H1" s="18"/>
      <c r="I1" s="18"/>
      <c r="J1" s="18"/>
      <c r="K1" s="18"/>
    </row>
    <row r="2" spans="1:11" ht="13.5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3.5" thickBot="1">
      <c r="A3" s="325" t="s">
        <v>238</v>
      </c>
      <c r="B3" s="326"/>
      <c r="C3" s="326"/>
      <c r="D3" s="326"/>
      <c r="E3" s="326"/>
      <c r="F3" s="327"/>
      <c r="G3" s="18"/>
      <c r="H3" s="18"/>
      <c r="I3" s="18"/>
      <c r="J3" s="18"/>
      <c r="K3" s="18"/>
    </row>
    <row r="4" spans="1:11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36">
      <c r="A5" s="80" t="s">
        <v>0</v>
      </c>
      <c r="B5" s="81" t="s">
        <v>1</v>
      </c>
      <c r="C5" s="81" t="s">
        <v>2</v>
      </c>
      <c r="D5" s="81" t="s">
        <v>3</v>
      </c>
      <c r="E5" s="81" t="s">
        <v>4</v>
      </c>
      <c r="F5" s="82" t="s">
        <v>56</v>
      </c>
      <c r="G5" s="24" t="s">
        <v>6</v>
      </c>
      <c r="H5" s="25" t="s">
        <v>7</v>
      </c>
      <c r="I5" s="26" t="s">
        <v>8</v>
      </c>
      <c r="J5" s="27" t="s">
        <v>88</v>
      </c>
      <c r="K5" s="26" t="s">
        <v>89</v>
      </c>
    </row>
    <row r="6" spans="1:11" ht="12.75">
      <c r="A6" s="28">
        <v>1</v>
      </c>
      <c r="B6" s="29">
        <v>2</v>
      </c>
      <c r="C6" s="29">
        <v>3</v>
      </c>
      <c r="D6" s="29">
        <v>4</v>
      </c>
      <c r="E6" s="29">
        <v>5</v>
      </c>
      <c r="F6" s="31">
        <v>6</v>
      </c>
      <c r="G6" s="31">
        <v>7</v>
      </c>
      <c r="H6" s="31">
        <v>8</v>
      </c>
      <c r="I6" s="31">
        <v>9</v>
      </c>
      <c r="J6" s="31">
        <v>10</v>
      </c>
      <c r="K6" s="83">
        <v>11</v>
      </c>
    </row>
    <row r="7" spans="1:11" ht="12.75">
      <c r="A7" s="32"/>
      <c r="B7" s="33"/>
      <c r="C7" s="33"/>
      <c r="D7" s="34"/>
      <c r="E7" s="33"/>
      <c r="F7" s="35"/>
      <c r="G7" s="33"/>
      <c r="H7" s="36" t="s">
        <v>95</v>
      </c>
      <c r="I7" s="36"/>
      <c r="J7" s="36" t="s">
        <v>96</v>
      </c>
      <c r="K7" s="36" t="s">
        <v>97</v>
      </c>
    </row>
    <row r="8" spans="1:11" ht="48">
      <c r="A8" s="37" t="s">
        <v>11</v>
      </c>
      <c r="B8" s="95" t="s">
        <v>62</v>
      </c>
      <c r="C8" s="65"/>
      <c r="D8" s="65"/>
      <c r="E8" s="59" t="s">
        <v>31</v>
      </c>
      <c r="F8" s="59">
        <f>500+200+20+850+5</f>
        <v>1575</v>
      </c>
      <c r="G8" s="59"/>
      <c r="H8" s="59"/>
      <c r="I8" s="44"/>
      <c r="J8" s="45"/>
      <c r="K8" s="43"/>
    </row>
    <row r="9" spans="1:11" ht="36">
      <c r="A9" s="37" t="s">
        <v>13</v>
      </c>
      <c r="B9" s="96" t="s">
        <v>63</v>
      </c>
      <c r="C9" s="65"/>
      <c r="D9" s="65"/>
      <c r="E9" s="59" t="s">
        <v>31</v>
      </c>
      <c r="F9" s="59">
        <v>1600</v>
      </c>
      <c r="G9" s="59"/>
      <c r="H9" s="59"/>
      <c r="I9" s="44"/>
      <c r="J9" s="45"/>
      <c r="K9" s="43"/>
    </row>
    <row r="10" spans="1:11" ht="48">
      <c r="A10" s="37" t="s">
        <v>14</v>
      </c>
      <c r="B10" s="97" t="s">
        <v>92</v>
      </c>
      <c r="C10" s="61"/>
      <c r="D10" s="61"/>
      <c r="E10" s="59" t="s">
        <v>31</v>
      </c>
      <c r="F10" s="59">
        <v>150</v>
      </c>
      <c r="G10" s="98"/>
      <c r="H10" s="59"/>
      <c r="I10" s="44"/>
      <c r="J10" s="45"/>
      <c r="K10" s="43"/>
    </row>
    <row r="11" spans="1:11" ht="12.75">
      <c r="A11" s="37" t="s">
        <v>15</v>
      </c>
      <c r="B11" s="95" t="s">
        <v>86</v>
      </c>
      <c r="C11" s="65"/>
      <c r="D11" s="59"/>
      <c r="E11" s="59" t="s">
        <v>31</v>
      </c>
      <c r="F11" s="59">
        <f>200+240</f>
        <v>440</v>
      </c>
      <c r="G11" s="59"/>
      <c r="H11" s="59"/>
      <c r="I11" s="44"/>
      <c r="J11" s="45"/>
      <c r="K11" s="43"/>
    </row>
    <row r="12" spans="1:11" s="6" customFormat="1" ht="84" customHeight="1">
      <c r="A12" s="37" t="s">
        <v>16</v>
      </c>
      <c r="B12" s="99" t="s">
        <v>94</v>
      </c>
      <c r="C12" s="100"/>
      <c r="D12" s="100"/>
      <c r="E12" s="101" t="s">
        <v>12</v>
      </c>
      <c r="F12" s="102">
        <f>100</f>
        <v>100</v>
      </c>
      <c r="G12" s="103"/>
      <c r="H12" s="85"/>
      <c r="I12" s="44"/>
      <c r="J12" s="45"/>
      <c r="K12" s="43"/>
    </row>
    <row r="13" spans="1:11" s="7" customFormat="1" ht="60.75" customHeight="1">
      <c r="A13" s="37" t="s">
        <v>17</v>
      </c>
      <c r="B13" s="86" t="s">
        <v>87</v>
      </c>
      <c r="C13" s="39"/>
      <c r="D13" s="39"/>
      <c r="E13" s="40" t="s">
        <v>12</v>
      </c>
      <c r="F13" s="41">
        <f>1500</f>
        <v>1500</v>
      </c>
      <c r="G13" s="42"/>
      <c r="H13" s="43"/>
      <c r="I13" s="44"/>
      <c r="J13" s="45"/>
      <c r="K13" s="43"/>
    </row>
    <row r="14" spans="1:11" ht="24">
      <c r="A14" s="37" t="s">
        <v>18</v>
      </c>
      <c r="B14" s="90" t="s">
        <v>64</v>
      </c>
      <c r="C14" s="90"/>
      <c r="D14" s="90"/>
      <c r="E14" s="104" t="s">
        <v>31</v>
      </c>
      <c r="F14" s="50">
        <f>800+800</f>
        <v>1600</v>
      </c>
      <c r="G14" s="105"/>
      <c r="H14" s="43"/>
      <c r="I14" s="44"/>
      <c r="J14" s="45"/>
      <c r="K14" s="43"/>
    </row>
    <row r="15" spans="1:11" ht="12.75">
      <c r="A15" s="37" t="s">
        <v>19</v>
      </c>
      <c r="B15" s="60" t="s">
        <v>65</v>
      </c>
      <c r="C15" s="68"/>
      <c r="D15" s="61"/>
      <c r="E15" s="59" t="s">
        <v>31</v>
      </c>
      <c r="F15" s="59">
        <f>10+10+12+50+80+120+10</f>
        <v>292</v>
      </c>
      <c r="G15" s="59"/>
      <c r="H15" s="59"/>
      <c r="I15" s="44"/>
      <c r="J15" s="45"/>
      <c r="K15" s="43"/>
    </row>
    <row r="16" spans="1:11" ht="12.75">
      <c r="A16" s="109"/>
      <c r="B16" s="109"/>
      <c r="C16" s="109"/>
      <c r="D16" s="109"/>
      <c r="E16" s="109"/>
      <c r="F16" s="110" t="s">
        <v>39</v>
      </c>
      <c r="G16" s="110"/>
      <c r="H16" s="111">
        <f>SUM(H8:H15)</f>
        <v>0</v>
      </c>
      <c r="I16" s="111"/>
      <c r="J16" s="111">
        <f>SUM(J8:J15)</f>
        <v>0</v>
      </c>
      <c r="K16" s="111">
        <f>SUM(K8:K15)</f>
        <v>0</v>
      </c>
    </row>
  </sheetData>
  <mergeCells count="2">
    <mergeCell ref="A3:F3"/>
    <mergeCell ref="B1:C1"/>
  </mergeCells>
  <printOptions/>
  <pageMargins left="0.25" right="0.44" top="0.23" bottom="0.27" header="0.24" footer="0.2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1">
    <tabColor indexed="50"/>
  </sheetPr>
  <dimension ref="A1:L13"/>
  <sheetViews>
    <sheetView view="pageBreakPreview" zoomScaleSheetLayoutView="100" workbookViewId="0" topLeftCell="A1">
      <selection activeCell="B12" sqref="B12"/>
    </sheetView>
  </sheetViews>
  <sheetFormatPr defaultColWidth="9.00390625" defaultRowHeight="12.75"/>
  <cols>
    <col min="1" max="1" width="3.125" style="3" bestFit="1" customWidth="1"/>
    <col min="2" max="2" width="44.375" style="3" customWidth="1"/>
    <col min="3" max="3" width="10.25390625" style="3" customWidth="1"/>
    <col min="4" max="4" width="12.375" style="3" customWidth="1"/>
    <col min="5" max="5" width="10.125" style="3" customWidth="1"/>
    <col min="6" max="6" width="9.625" style="3" customWidth="1"/>
    <col min="7" max="7" width="13.00390625" style="3" customWidth="1"/>
    <col min="8" max="8" width="13.375" style="4" customWidth="1"/>
    <col min="9" max="9" width="11.00390625" style="2" customWidth="1"/>
    <col min="10" max="10" width="0" style="3" hidden="1" customWidth="1"/>
    <col min="11" max="11" width="11.875" style="3" customWidth="1"/>
    <col min="12" max="12" width="14.00390625" style="1" customWidth="1"/>
    <col min="13" max="16384" width="9.125" style="3" customWidth="1"/>
  </cols>
  <sheetData>
    <row r="1" spans="1:12" ht="12.75">
      <c r="A1" s="330" t="s">
        <v>186</v>
      </c>
      <c r="B1" s="330"/>
      <c r="C1" s="330"/>
      <c r="D1" s="330"/>
      <c r="E1" s="112"/>
      <c r="F1" s="112"/>
      <c r="G1" s="112"/>
      <c r="H1" s="113"/>
      <c r="I1" s="114"/>
      <c r="J1" s="115"/>
      <c r="K1" s="115"/>
      <c r="L1" s="112"/>
    </row>
    <row r="2" spans="1:12" ht="12.75">
      <c r="A2" s="116"/>
      <c r="B2" s="116"/>
      <c r="C2" s="116"/>
      <c r="D2" s="116"/>
      <c r="E2" s="112"/>
      <c r="F2" s="112"/>
      <c r="G2" s="112"/>
      <c r="H2" s="113"/>
      <c r="I2" s="114"/>
      <c r="J2" s="115"/>
      <c r="K2" s="115"/>
      <c r="L2" s="112"/>
    </row>
    <row r="3" spans="1:12" ht="13.5" thickBot="1">
      <c r="A3" s="112"/>
      <c r="B3" s="117"/>
      <c r="C3" s="115"/>
      <c r="D3" s="115"/>
      <c r="E3" s="112"/>
      <c r="F3" s="112"/>
      <c r="G3" s="112"/>
      <c r="H3" s="113"/>
      <c r="I3" s="118"/>
      <c r="J3" s="112"/>
      <c r="K3" s="112"/>
      <c r="L3" s="112"/>
    </row>
    <row r="4" spans="1:12" ht="13.5" thickBot="1">
      <c r="A4" s="112"/>
      <c r="B4" s="331" t="s">
        <v>98</v>
      </c>
      <c r="C4" s="332"/>
      <c r="D4" s="333"/>
      <c r="E4" s="112"/>
      <c r="F4" s="112"/>
      <c r="G4" s="112"/>
      <c r="H4" s="113"/>
      <c r="I4" s="118"/>
      <c r="J4" s="112"/>
      <c r="K4" s="112"/>
      <c r="L4" s="112"/>
    </row>
    <row r="5" spans="1:12" ht="36">
      <c r="A5" s="119" t="s">
        <v>0</v>
      </c>
      <c r="B5" s="120" t="s">
        <v>1</v>
      </c>
      <c r="C5" s="120" t="s">
        <v>2</v>
      </c>
      <c r="D5" s="120" t="s">
        <v>3</v>
      </c>
      <c r="E5" s="121" t="s">
        <v>4</v>
      </c>
      <c r="F5" s="122" t="s">
        <v>5</v>
      </c>
      <c r="G5" s="123" t="s">
        <v>6</v>
      </c>
      <c r="H5" s="124" t="s">
        <v>7</v>
      </c>
      <c r="I5" s="125" t="s">
        <v>8</v>
      </c>
      <c r="J5" s="126" t="s">
        <v>9</v>
      </c>
      <c r="K5" s="127" t="s">
        <v>88</v>
      </c>
      <c r="L5" s="128" t="s">
        <v>89</v>
      </c>
    </row>
    <row r="6" spans="1:12" ht="12.75">
      <c r="A6" s="129">
        <v>1</v>
      </c>
      <c r="B6" s="130">
        <v>2</v>
      </c>
      <c r="C6" s="130">
        <v>3</v>
      </c>
      <c r="D6" s="130">
        <v>4</v>
      </c>
      <c r="E6" s="130">
        <v>5</v>
      </c>
      <c r="F6" s="130">
        <v>6</v>
      </c>
      <c r="G6" s="130">
        <v>7</v>
      </c>
      <c r="H6" s="130">
        <v>8</v>
      </c>
      <c r="I6" s="130">
        <v>9</v>
      </c>
      <c r="J6" s="130">
        <v>10</v>
      </c>
      <c r="K6" s="131">
        <v>10</v>
      </c>
      <c r="L6" s="130">
        <v>11</v>
      </c>
    </row>
    <row r="7" spans="1:12" ht="12.75">
      <c r="A7" s="32"/>
      <c r="B7" s="33"/>
      <c r="C7" s="33"/>
      <c r="D7" s="34"/>
      <c r="E7" s="33"/>
      <c r="F7" s="35"/>
      <c r="G7" s="33"/>
      <c r="H7" s="36" t="s">
        <v>95</v>
      </c>
      <c r="I7" s="36"/>
      <c r="J7" s="36" t="s">
        <v>96</v>
      </c>
      <c r="K7" s="36" t="s">
        <v>96</v>
      </c>
      <c r="L7" s="36" t="s">
        <v>97</v>
      </c>
    </row>
    <row r="8" spans="1:12" ht="17.25" customHeight="1">
      <c r="A8" s="132" t="s">
        <v>11</v>
      </c>
      <c r="B8" s="133" t="s">
        <v>76</v>
      </c>
      <c r="C8" s="133"/>
      <c r="D8" s="133"/>
      <c r="E8" s="134" t="s">
        <v>31</v>
      </c>
      <c r="F8" s="134">
        <f>100</f>
        <v>100</v>
      </c>
      <c r="G8" s="135"/>
      <c r="H8" s="135"/>
      <c r="I8" s="136"/>
      <c r="J8" s="137"/>
      <c r="K8" s="137"/>
      <c r="L8" s="71"/>
    </row>
    <row r="9" spans="1:12" ht="12.75">
      <c r="A9" s="132" t="s">
        <v>13</v>
      </c>
      <c r="B9" s="133" t="s">
        <v>77</v>
      </c>
      <c r="C9" s="133"/>
      <c r="D9" s="133"/>
      <c r="E9" s="134" t="s">
        <v>31</v>
      </c>
      <c r="F9" s="134">
        <v>400</v>
      </c>
      <c r="G9" s="135"/>
      <c r="H9" s="135"/>
      <c r="I9" s="136"/>
      <c r="J9" s="137"/>
      <c r="K9" s="137"/>
      <c r="L9" s="71"/>
    </row>
    <row r="10" spans="1:12" ht="12.75">
      <c r="A10" s="132" t="s">
        <v>14</v>
      </c>
      <c r="B10" s="133" t="s">
        <v>78</v>
      </c>
      <c r="C10" s="133"/>
      <c r="D10" s="133"/>
      <c r="E10" s="134" t="s">
        <v>31</v>
      </c>
      <c r="F10" s="134">
        <f>100</f>
        <v>100</v>
      </c>
      <c r="G10" s="135"/>
      <c r="H10" s="135"/>
      <c r="I10" s="136"/>
      <c r="J10" s="137"/>
      <c r="K10" s="137"/>
      <c r="L10" s="71"/>
    </row>
    <row r="11" spans="1:12" ht="12.75">
      <c r="A11" s="115"/>
      <c r="B11" s="115"/>
      <c r="C11" s="115"/>
      <c r="D11" s="115"/>
      <c r="E11" s="115"/>
      <c r="F11" s="115"/>
      <c r="G11" s="138" t="s">
        <v>39</v>
      </c>
      <c r="H11" s="138">
        <f>SUM(H8:H10)</f>
        <v>0</v>
      </c>
      <c r="I11" s="138"/>
      <c r="J11" s="138"/>
      <c r="K11" s="138">
        <f>SUM(K8:K10)</f>
        <v>0</v>
      </c>
      <c r="L11" s="71">
        <f>SUM(L8:L10)</f>
        <v>0</v>
      </c>
    </row>
    <row r="12" spans="1:12" ht="12.75">
      <c r="A12" s="115"/>
      <c r="B12" s="115"/>
      <c r="C12" s="115"/>
      <c r="D12" s="115"/>
      <c r="E12" s="115"/>
      <c r="F12" s="115"/>
      <c r="G12" s="115"/>
      <c r="H12" s="139"/>
      <c r="I12" s="114"/>
      <c r="J12" s="115"/>
      <c r="K12" s="115"/>
      <c r="L12" s="112"/>
    </row>
    <row r="13" spans="1:12" ht="12.75">
      <c r="A13" s="115"/>
      <c r="B13" s="115"/>
      <c r="C13" s="115"/>
      <c r="D13" s="115"/>
      <c r="E13" s="115"/>
      <c r="F13" s="115"/>
      <c r="G13" s="115"/>
      <c r="H13" s="139"/>
      <c r="I13" s="114"/>
      <c r="J13" s="115"/>
      <c r="K13" s="115"/>
      <c r="L13" s="112"/>
    </row>
  </sheetData>
  <mergeCells count="3">
    <mergeCell ref="B4:D4"/>
    <mergeCell ref="A1:B1"/>
    <mergeCell ref="C1:D1"/>
  </mergeCells>
  <printOptions/>
  <pageMargins left="0.43" right="0.47" top="0.9840277777777778" bottom="0.9840277777777778" header="0.5118055555555556" footer="0.5118055555555556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6">
    <tabColor indexed="50"/>
  </sheetPr>
  <dimension ref="A1:L10"/>
  <sheetViews>
    <sheetView view="pageBreakPreview" zoomScaleSheetLayoutView="100" workbookViewId="0" topLeftCell="A1">
      <selection activeCell="H8" sqref="H8"/>
    </sheetView>
  </sheetViews>
  <sheetFormatPr defaultColWidth="9.00390625" defaultRowHeight="12.75"/>
  <cols>
    <col min="1" max="1" width="3.125" style="3" bestFit="1" customWidth="1"/>
    <col min="2" max="2" width="48.75390625" style="3" customWidth="1"/>
    <col min="3" max="3" width="10.25390625" style="3" customWidth="1"/>
    <col min="4" max="4" width="12.375" style="3" customWidth="1"/>
    <col min="5" max="6" width="12.25390625" style="3" customWidth="1"/>
    <col min="7" max="7" width="11.875" style="3" customWidth="1"/>
    <col min="8" max="8" width="13.375" style="4" customWidth="1"/>
    <col min="9" max="9" width="8.875" style="2" customWidth="1"/>
    <col min="10" max="10" width="0" style="3" hidden="1" customWidth="1"/>
    <col min="11" max="11" width="12.00390625" style="3" bestFit="1" customWidth="1"/>
    <col min="12" max="12" width="14.00390625" style="1" customWidth="1"/>
    <col min="13" max="16384" width="9.125" style="3" customWidth="1"/>
  </cols>
  <sheetData>
    <row r="1" spans="1:12" ht="12.75">
      <c r="A1" s="330" t="s">
        <v>186</v>
      </c>
      <c r="B1" s="330"/>
      <c r="C1" s="330"/>
      <c r="D1" s="330"/>
      <c r="E1" s="112"/>
      <c r="F1" s="112"/>
      <c r="G1" s="112"/>
      <c r="H1" s="113"/>
      <c r="I1" s="114"/>
      <c r="J1" s="115"/>
      <c r="K1" s="115"/>
      <c r="L1" s="112"/>
    </row>
    <row r="2" spans="1:12" ht="12.75">
      <c r="A2" s="116"/>
      <c r="B2" s="116"/>
      <c r="C2" s="116"/>
      <c r="D2" s="116"/>
      <c r="E2" s="112"/>
      <c r="F2" s="112"/>
      <c r="G2" s="112"/>
      <c r="H2" s="113"/>
      <c r="I2" s="114"/>
      <c r="J2" s="115"/>
      <c r="K2" s="115"/>
      <c r="L2" s="112"/>
    </row>
    <row r="3" spans="1:12" ht="13.5" thickBot="1">
      <c r="A3" s="112"/>
      <c r="B3" s="117"/>
      <c r="C3" s="115"/>
      <c r="D3" s="115"/>
      <c r="E3" s="112"/>
      <c r="F3" s="112"/>
      <c r="G3" s="112"/>
      <c r="H3" s="113"/>
      <c r="I3" s="118"/>
      <c r="J3" s="112"/>
      <c r="K3" s="112"/>
      <c r="L3" s="112"/>
    </row>
    <row r="4" spans="1:12" ht="13.5" thickBot="1">
      <c r="A4" s="112"/>
      <c r="B4" s="334" t="s">
        <v>99</v>
      </c>
      <c r="C4" s="335"/>
      <c r="D4" s="307"/>
      <c r="E4" s="306"/>
      <c r="F4" s="112"/>
      <c r="G4" s="112"/>
      <c r="H4" s="113"/>
      <c r="I4" s="118"/>
      <c r="J4" s="112"/>
      <c r="K4" s="112"/>
      <c r="L4" s="112"/>
    </row>
    <row r="5" spans="1:12" ht="36">
      <c r="A5" s="119" t="s">
        <v>0</v>
      </c>
      <c r="B5" s="120" t="s">
        <v>1</v>
      </c>
      <c r="C5" s="120" t="s">
        <v>2</v>
      </c>
      <c r="D5" s="120" t="s">
        <v>3</v>
      </c>
      <c r="E5" s="120" t="s">
        <v>4</v>
      </c>
      <c r="F5" s="122" t="s">
        <v>5</v>
      </c>
      <c r="G5" s="123" t="s">
        <v>6</v>
      </c>
      <c r="H5" s="124" t="s">
        <v>7</v>
      </c>
      <c r="I5" s="125" t="s">
        <v>8</v>
      </c>
      <c r="J5" s="126" t="s">
        <v>9</v>
      </c>
      <c r="K5" s="122" t="s">
        <v>88</v>
      </c>
      <c r="L5" s="140" t="s">
        <v>191</v>
      </c>
    </row>
    <row r="6" spans="1:12" ht="12.75">
      <c r="A6" s="129">
        <v>1</v>
      </c>
      <c r="B6" s="130">
        <v>2</v>
      </c>
      <c r="C6" s="130">
        <v>3</v>
      </c>
      <c r="D6" s="130">
        <v>4</v>
      </c>
      <c r="E6" s="130">
        <v>5</v>
      </c>
      <c r="F6" s="130">
        <v>6</v>
      </c>
      <c r="G6" s="130">
        <v>7</v>
      </c>
      <c r="H6" s="130">
        <v>8</v>
      </c>
      <c r="I6" s="130">
        <v>9</v>
      </c>
      <c r="J6" s="130">
        <v>10</v>
      </c>
      <c r="K6" s="130">
        <v>10</v>
      </c>
      <c r="L6" s="130">
        <v>11</v>
      </c>
    </row>
    <row r="7" spans="1:12" ht="12.75">
      <c r="A7" s="32"/>
      <c r="B7" s="33"/>
      <c r="C7" s="33"/>
      <c r="D7" s="34"/>
      <c r="E7" s="33"/>
      <c r="F7" s="35"/>
      <c r="G7" s="33"/>
      <c r="H7" s="36" t="s">
        <v>95</v>
      </c>
      <c r="I7" s="36"/>
      <c r="J7" s="36" t="s">
        <v>96</v>
      </c>
      <c r="K7" s="36" t="s">
        <v>96</v>
      </c>
      <c r="L7" s="36" t="s">
        <v>97</v>
      </c>
    </row>
    <row r="8" spans="1:12" ht="48.75" customHeight="1">
      <c r="A8" s="141">
        <v>1</v>
      </c>
      <c r="B8" s="142" t="s">
        <v>90</v>
      </c>
      <c r="C8" s="143"/>
      <c r="D8" s="143"/>
      <c r="E8" s="73" t="s">
        <v>31</v>
      </c>
      <c r="F8" s="73">
        <v>1700</v>
      </c>
      <c r="G8" s="73"/>
      <c r="H8" s="73"/>
      <c r="I8" s="144"/>
      <c r="J8" s="145"/>
      <c r="K8" s="145"/>
      <c r="L8" s="74"/>
    </row>
    <row r="9" spans="1:12" ht="48.75" customHeight="1">
      <c r="A9" s="59">
        <v>2</v>
      </c>
      <c r="B9" s="146" t="s">
        <v>91</v>
      </c>
      <c r="C9" s="65"/>
      <c r="D9" s="65"/>
      <c r="E9" s="59" t="s">
        <v>31</v>
      </c>
      <c r="F9" s="59">
        <v>900</v>
      </c>
      <c r="G9" s="59"/>
      <c r="H9" s="59"/>
      <c r="I9" s="147"/>
      <c r="J9" s="65"/>
      <c r="K9" s="65"/>
      <c r="L9" s="148"/>
    </row>
    <row r="10" spans="1:12" ht="12.75">
      <c r="A10" s="115"/>
      <c r="B10" s="115"/>
      <c r="C10" s="115"/>
      <c r="D10" s="115"/>
      <c r="E10" s="115"/>
      <c r="F10" s="115"/>
      <c r="G10" s="149" t="s">
        <v>39</v>
      </c>
      <c r="H10" s="149">
        <f>SUM(H8:H9)</f>
        <v>0</v>
      </c>
      <c r="I10" s="149"/>
      <c r="J10" s="149"/>
      <c r="K10" s="149">
        <f>SUM(K8:K9)</f>
        <v>0</v>
      </c>
      <c r="L10" s="70">
        <f>SUM(L8:L9)</f>
        <v>0</v>
      </c>
    </row>
  </sheetData>
  <mergeCells count="3">
    <mergeCell ref="A1:B1"/>
    <mergeCell ref="C1:D1"/>
    <mergeCell ref="B4:C4"/>
  </mergeCells>
  <printOptions/>
  <pageMargins left="0.38" right="0.41" top="0.9840277777777778" bottom="0.9840277777777778" header="0.5118055555555556" footer="0.5118055555555556"/>
  <pageSetup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K11"/>
  <sheetViews>
    <sheetView workbookViewId="0" topLeftCell="A1">
      <selection activeCell="M8" sqref="M8"/>
    </sheetView>
  </sheetViews>
  <sheetFormatPr defaultColWidth="9.00390625" defaultRowHeight="12.75"/>
  <cols>
    <col min="1" max="1" width="3.125" style="3" bestFit="1" customWidth="1"/>
    <col min="2" max="2" width="41.25390625" style="3" customWidth="1"/>
    <col min="3" max="3" width="12.375" style="3" customWidth="1"/>
    <col min="4" max="4" width="11.75390625" style="3" customWidth="1"/>
    <col min="5" max="5" width="7.875" style="3" customWidth="1"/>
    <col min="6" max="6" width="9.125" style="3" customWidth="1"/>
    <col min="7" max="7" width="11.00390625" style="3" customWidth="1"/>
    <col min="8" max="8" width="12.00390625" style="3" bestFit="1" customWidth="1"/>
    <col min="9" max="9" width="7.375" style="3" customWidth="1"/>
    <col min="10" max="10" width="12.00390625" style="3" bestFit="1" customWidth="1"/>
    <col min="11" max="11" width="13.125" style="3" bestFit="1" customWidth="1"/>
    <col min="12" max="16384" width="9.125" style="3" customWidth="1"/>
  </cols>
  <sheetData>
    <row r="1" spans="1:11" ht="12.75">
      <c r="A1" s="330" t="s">
        <v>186</v>
      </c>
      <c r="B1" s="330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12.7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ht="13.5" thickBo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11" ht="13.5" thickBot="1">
      <c r="A4" s="115"/>
      <c r="B4" s="336" t="s">
        <v>100</v>
      </c>
      <c r="C4" s="337"/>
      <c r="D4" s="338"/>
      <c r="E4" s="115"/>
      <c r="F4" s="115"/>
      <c r="G4" s="115"/>
      <c r="H4" s="115"/>
      <c r="I4" s="115"/>
      <c r="J4" s="115"/>
      <c r="K4" s="115"/>
    </row>
    <row r="5" spans="1:11" ht="36">
      <c r="A5" s="119" t="s">
        <v>0</v>
      </c>
      <c r="B5" s="121" t="s">
        <v>1</v>
      </c>
      <c r="C5" s="121" t="s">
        <v>2</v>
      </c>
      <c r="D5" s="121" t="s">
        <v>3</v>
      </c>
      <c r="E5" s="121" t="s">
        <v>4</v>
      </c>
      <c r="F5" s="122" t="s">
        <v>5</v>
      </c>
      <c r="G5" s="123" t="s">
        <v>6</v>
      </c>
      <c r="H5" s="124" t="s">
        <v>7</v>
      </c>
      <c r="I5" s="125" t="s">
        <v>8</v>
      </c>
      <c r="J5" s="122" t="s">
        <v>88</v>
      </c>
      <c r="K5" s="140" t="s">
        <v>192</v>
      </c>
    </row>
    <row r="6" spans="1:11" ht="12.75">
      <c r="A6" s="129">
        <v>1</v>
      </c>
      <c r="B6" s="130">
        <v>2</v>
      </c>
      <c r="C6" s="130">
        <v>3</v>
      </c>
      <c r="D6" s="130">
        <v>4</v>
      </c>
      <c r="E6" s="130">
        <v>5</v>
      </c>
      <c r="F6" s="130">
        <v>6</v>
      </c>
      <c r="G6" s="130">
        <v>7</v>
      </c>
      <c r="H6" s="130">
        <v>8</v>
      </c>
      <c r="I6" s="130">
        <v>9</v>
      </c>
      <c r="J6" s="130">
        <v>10</v>
      </c>
      <c r="K6" s="130">
        <v>11</v>
      </c>
    </row>
    <row r="7" spans="1:11" ht="12.75">
      <c r="A7" s="32"/>
      <c r="B7" s="33"/>
      <c r="C7" s="33"/>
      <c r="D7" s="34"/>
      <c r="E7" s="33"/>
      <c r="F7" s="35"/>
      <c r="G7" s="33"/>
      <c r="H7" s="36" t="s">
        <v>95</v>
      </c>
      <c r="I7" s="36"/>
      <c r="J7" s="36" t="s">
        <v>96</v>
      </c>
      <c r="K7" s="36" t="s">
        <v>97</v>
      </c>
    </row>
    <row r="8" spans="1:11" s="5" customFormat="1" ht="36">
      <c r="A8" s="134" t="s">
        <v>11</v>
      </c>
      <c r="B8" s="60" t="s">
        <v>83</v>
      </c>
      <c r="C8" s="68"/>
      <c r="D8" s="61"/>
      <c r="E8" s="59" t="s">
        <v>31</v>
      </c>
      <c r="F8" s="59">
        <f>120</f>
        <v>120</v>
      </c>
      <c r="G8" s="59"/>
      <c r="H8" s="59"/>
      <c r="I8" s="150"/>
      <c r="J8" s="65"/>
      <c r="K8" s="65"/>
    </row>
    <row r="9" spans="1:11" s="5" customFormat="1" ht="60">
      <c r="A9" s="134" t="s">
        <v>13</v>
      </c>
      <c r="B9" s="60" t="s">
        <v>84</v>
      </c>
      <c r="C9" s="68"/>
      <c r="D9" s="61"/>
      <c r="E9" s="59" t="s">
        <v>31</v>
      </c>
      <c r="F9" s="59">
        <f>120</f>
        <v>120</v>
      </c>
      <c r="G9" s="59"/>
      <c r="H9" s="59"/>
      <c r="I9" s="150"/>
      <c r="J9" s="65"/>
      <c r="K9" s="65"/>
    </row>
    <row r="10" spans="1:11" s="5" customFormat="1" ht="48">
      <c r="A10" s="134" t="s">
        <v>14</v>
      </c>
      <c r="B10" s="60" t="s">
        <v>85</v>
      </c>
      <c r="C10" s="68"/>
      <c r="D10" s="61"/>
      <c r="E10" s="59" t="s">
        <v>31</v>
      </c>
      <c r="F10" s="59">
        <v>300</v>
      </c>
      <c r="G10" s="59"/>
      <c r="H10" s="59"/>
      <c r="I10" s="150"/>
      <c r="J10" s="65"/>
      <c r="K10" s="65"/>
    </row>
    <row r="11" spans="1:11" ht="12.75">
      <c r="A11" s="115"/>
      <c r="B11" s="115"/>
      <c r="C11" s="115"/>
      <c r="D11" s="115"/>
      <c r="E11" s="115"/>
      <c r="F11" s="339" t="s">
        <v>39</v>
      </c>
      <c r="G11" s="339"/>
      <c r="H11" s="152">
        <f>SUM(H8:H10)</f>
        <v>0</v>
      </c>
      <c r="I11" s="152"/>
      <c r="J11" s="152">
        <f>SUM(J8:J10)</f>
        <v>0</v>
      </c>
      <c r="K11" s="152">
        <f>H11+J11</f>
        <v>0</v>
      </c>
    </row>
  </sheetData>
  <mergeCells count="3">
    <mergeCell ref="A1:B1"/>
    <mergeCell ref="B4:D4"/>
    <mergeCell ref="F11:G11"/>
  </mergeCells>
  <printOptions/>
  <pageMargins left="0.3" right="0.45" top="0.5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K21"/>
  <sheetViews>
    <sheetView workbookViewId="0" topLeftCell="A1">
      <selection activeCell="B15" sqref="B15"/>
    </sheetView>
  </sheetViews>
  <sheetFormatPr defaultColWidth="9.00390625" defaultRowHeight="12.75"/>
  <cols>
    <col min="1" max="1" width="3.125" style="3" bestFit="1" customWidth="1"/>
    <col min="2" max="2" width="40.625" style="3" customWidth="1"/>
    <col min="3" max="3" width="12.125" style="3" customWidth="1"/>
    <col min="4" max="4" width="12.75390625" style="3" customWidth="1"/>
    <col min="5" max="5" width="7.625" style="3" customWidth="1"/>
    <col min="6" max="6" width="8.00390625" style="3" customWidth="1"/>
    <col min="7" max="7" width="11.00390625" style="3" customWidth="1"/>
    <col min="8" max="8" width="12.00390625" style="3" bestFit="1" customWidth="1"/>
    <col min="9" max="9" width="8.125" style="3" customWidth="1"/>
    <col min="10" max="10" width="12.125" style="3" customWidth="1"/>
    <col min="11" max="11" width="13.125" style="3" bestFit="1" customWidth="1"/>
    <col min="12" max="16384" width="9.125" style="3" customWidth="1"/>
  </cols>
  <sheetData>
    <row r="1" spans="1:11" ht="12.75">
      <c r="A1" s="330" t="s">
        <v>186</v>
      </c>
      <c r="B1" s="330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12.7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ht="13.5" thickBo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11" ht="13.5" thickBot="1">
      <c r="A4" s="115"/>
      <c r="B4" s="336" t="s">
        <v>101</v>
      </c>
      <c r="C4" s="337"/>
      <c r="D4" s="338"/>
      <c r="E4" s="115"/>
      <c r="F4" s="115"/>
      <c r="G4" s="115"/>
      <c r="H4" s="115"/>
      <c r="I4" s="115"/>
      <c r="J4" s="115"/>
      <c r="K4" s="115"/>
    </row>
    <row r="5" spans="1:11" ht="36">
      <c r="A5" s="119" t="s">
        <v>0</v>
      </c>
      <c r="B5" s="121" t="s">
        <v>1</v>
      </c>
      <c r="C5" s="121" t="s">
        <v>2</v>
      </c>
      <c r="D5" s="121" t="s">
        <v>3</v>
      </c>
      <c r="E5" s="121" t="s">
        <v>4</v>
      </c>
      <c r="F5" s="122" t="s">
        <v>5</v>
      </c>
      <c r="G5" s="123" t="s">
        <v>6</v>
      </c>
      <c r="H5" s="124" t="s">
        <v>7</v>
      </c>
      <c r="I5" s="125" t="s">
        <v>8</v>
      </c>
      <c r="J5" s="122" t="s">
        <v>88</v>
      </c>
      <c r="K5" s="140" t="s">
        <v>193</v>
      </c>
    </row>
    <row r="6" spans="1:11" ht="12.75">
      <c r="A6" s="129">
        <v>1</v>
      </c>
      <c r="B6" s="130">
        <v>2</v>
      </c>
      <c r="C6" s="130">
        <v>3</v>
      </c>
      <c r="D6" s="130">
        <v>4</v>
      </c>
      <c r="E6" s="130">
        <v>5</v>
      </c>
      <c r="F6" s="130">
        <v>6</v>
      </c>
      <c r="G6" s="130">
        <v>7</v>
      </c>
      <c r="H6" s="130">
        <v>8</v>
      </c>
      <c r="I6" s="130">
        <v>9</v>
      </c>
      <c r="J6" s="130">
        <v>10</v>
      </c>
      <c r="K6" s="130">
        <v>11</v>
      </c>
    </row>
    <row r="7" spans="1:11" ht="12.75">
      <c r="A7" s="153"/>
      <c r="B7" s="154"/>
      <c r="C7" s="154"/>
      <c r="D7" s="154"/>
      <c r="E7" s="154"/>
      <c r="F7" s="154"/>
      <c r="G7" s="154"/>
      <c r="H7" s="36" t="s">
        <v>95</v>
      </c>
      <c r="I7" s="36"/>
      <c r="J7" s="36" t="s">
        <v>96</v>
      </c>
      <c r="K7" s="36" t="s">
        <v>97</v>
      </c>
    </row>
    <row r="8" spans="1:11" ht="12.75">
      <c r="A8" s="37" t="s">
        <v>11</v>
      </c>
      <c r="B8" s="155" t="s">
        <v>51</v>
      </c>
      <c r="C8" s="155"/>
      <c r="D8" s="156"/>
      <c r="E8" s="157" t="s">
        <v>31</v>
      </c>
      <c r="F8" s="157">
        <f>4</f>
        <v>4</v>
      </c>
      <c r="G8" s="158"/>
      <c r="H8" s="157"/>
      <c r="I8" s="44"/>
      <c r="J8" s="45"/>
      <c r="K8" s="43"/>
    </row>
    <row r="9" spans="1:11" ht="12.75">
      <c r="A9" s="37" t="s">
        <v>13</v>
      </c>
      <c r="B9" s="155" t="s">
        <v>52</v>
      </c>
      <c r="C9" s="155"/>
      <c r="D9" s="156"/>
      <c r="E9" s="157" t="s">
        <v>31</v>
      </c>
      <c r="F9" s="157">
        <f>2</f>
        <v>2</v>
      </c>
      <c r="G9" s="158"/>
      <c r="H9" s="157"/>
      <c r="I9" s="44"/>
      <c r="J9" s="45"/>
      <c r="K9" s="43"/>
    </row>
    <row r="10" spans="1:11" ht="24">
      <c r="A10" s="37" t="s">
        <v>14</v>
      </c>
      <c r="B10" s="155" t="s">
        <v>93</v>
      </c>
      <c r="C10" s="155"/>
      <c r="D10" s="156"/>
      <c r="E10" s="159" t="s">
        <v>31</v>
      </c>
      <c r="F10" s="159">
        <v>2</v>
      </c>
      <c r="G10" s="160"/>
      <c r="H10" s="159"/>
      <c r="I10" s="75"/>
      <c r="J10" s="76"/>
      <c r="K10" s="77"/>
    </row>
    <row r="11" spans="1:11" ht="12.75">
      <c r="A11" s="115"/>
      <c r="B11" s="115"/>
      <c r="C11" s="115"/>
      <c r="D11" s="115"/>
      <c r="E11" s="340" t="s">
        <v>39</v>
      </c>
      <c r="F11" s="341"/>
      <c r="G11" s="342"/>
      <c r="H11" s="161">
        <f>SUM(H8:H10)</f>
        <v>0</v>
      </c>
      <c r="I11" s="152"/>
      <c r="J11" s="161">
        <f>SUM(J8:J10)</f>
        <v>0</v>
      </c>
      <c r="K11" s="161">
        <f>SUM(K8:K10)</f>
        <v>0</v>
      </c>
    </row>
    <row r="21" ht="12.75">
      <c r="B21" s="9"/>
    </row>
  </sheetData>
  <mergeCells count="3">
    <mergeCell ref="A1:B1"/>
    <mergeCell ref="B4:D4"/>
    <mergeCell ref="E11:G11"/>
  </mergeCells>
  <printOptions/>
  <pageMargins left="0.38" right="0.49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K20"/>
  <sheetViews>
    <sheetView workbookViewId="0" topLeftCell="A4">
      <selection activeCell="C8" sqref="C8"/>
    </sheetView>
  </sheetViews>
  <sheetFormatPr defaultColWidth="9.00390625" defaultRowHeight="12.75"/>
  <cols>
    <col min="1" max="1" width="3.375" style="3" bestFit="1" customWidth="1"/>
    <col min="2" max="2" width="41.625" style="3" customWidth="1"/>
    <col min="3" max="3" width="13.125" style="3" customWidth="1"/>
    <col min="4" max="4" width="12.75390625" style="3" customWidth="1"/>
    <col min="5" max="5" width="7.00390625" style="3" customWidth="1"/>
    <col min="6" max="6" width="9.125" style="3" customWidth="1"/>
    <col min="7" max="7" width="11.00390625" style="3" customWidth="1"/>
    <col min="8" max="8" width="12.00390625" style="3" bestFit="1" customWidth="1"/>
    <col min="9" max="9" width="7.75390625" style="3" customWidth="1"/>
    <col min="10" max="10" width="12.00390625" style="3" bestFit="1" customWidth="1"/>
    <col min="11" max="11" width="13.125" style="3" bestFit="1" customWidth="1"/>
    <col min="12" max="16384" width="9.125" style="3" customWidth="1"/>
  </cols>
  <sheetData>
    <row r="1" spans="1:11" ht="12.75">
      <c r="A1" s="330" t="s">
        <v>186</v>
      </c>
      <c r="B1" s="330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12.7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ht="13.5" thickBo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11" ht="26.25" customHeight="1" thickBot="1">
      <c r="A4" s="115"/>
      <c r="B4" s="336" t="s">
        <v>212</v>
      </c>
      <c r="C4" s="337"/>
      <c r="D4" s="338"/>
      <c r="E4" s="115"/>
      <c r="F4" s="115"/>
      <c r="G4" s="115"/>
      <c r="H4" s="115"/>
      <c r="I4" s="115"/>
      <c r="J4" s="115"/>
      <c r="K4" s="115"/>
    </row>
    <row r="5" spans="1:11" ht="36">
      <c r="A5" s="119" t="s">
        <v>0</v>
      </c>
      <c r="B5" s="121" t="s">
        <v>1</v>
      </c>
      <c r="C5" s="121" t="s">
        <v>2</v>
      </c>
      <c r="D5" s="121" t="s">
        <v>3</v>
      </c>
      <c r="E5" s="121" t="s">
        <v>4</v>
      </c>
      <c r="F5" s="122" t="s">
        <v>5</v>
      </c>
      <c r="G5" s="123" t="s">
        <v>6</v>
      </c>
      <c r="H5" s="124" t="s">
        <v>7</v>
      </c>
      <c r="I5" s="125" t="s">
        <v>8</v>
      </c>
      <c r="J5" s="122" t="s">
        <v>88</v>
      </c>
      <c r="K5" s="140" t="s">
        <v>194</v>
      </c>
    </row>
    <row r="6" spans="1:11" ht="12.75">
      <c r="A6" s="129">
        <v>1</v>
      </c>
      <c r="B6" s="130">
        <v>2</v>
      </c>
      <c r="C6" s="130">
        <v>3</v>
      </c>
      <c r="D6" s="130">
        <v>4</v>
      </c>
      <c r="E6" s="130">
        <v>5</v>
      </c>
      <c r="F6" s="130">
        <v>6</v>
      </c>
      <c r="G6" s="130">
        <v>7</v>
      </c>
      <c r="H6" s="130">
        <v>8</v>
      </c>
      <c r="I6" s="130">
        <v>9</v>
      </c>
      <c r="J6" s="130">
        <v>10</v>
      </c>
      <c r="K6" s="130">
        <v>11</v>
      </c>
    </row>
    <row r="7" spans="1:11" ht="12.75">
      <c r="A7" s="32"/>
      <c r="B7" s="33"/>
      <c r="C7" s="33"/>
      <c r="D7" s="34"/>
      <c r="E7" s="33"/>
      <c r="F7" s="35"/>
      <c r="G7" s="33"/>
      <c r="H7" s="36" t="s">
        <v>95</v>
      </c>
      <c r="I7" s="36"/>
      <c r="J7" s="36" t="s">
        <v>96</v>
      </c>
      <c r="K7" s="36" t="s">
        <v>97</v>
      </c>
    </row>
    <row r="8" spans="1:11" ht="48">
      <c r="A8" s="37" t="s">
        <v>11</v>
      </c>
      <c r="B8" s="60" t="s">
        <v>190</v>
      </c>
      <c r="C8" s="61"/>
      <c r="D8" s="61"/>
      <c r="E8" s="59" t="s">
        <v>31</v>
      </c>
      <c r="F8" s="59">
        <f>5</f>
        <v>5</v>
      </c>
      <c r="G8" s="59"/>
      <c r="H8" s="43"/>
      <c r="I8" s="44"/>
      <c r="J8" s="45"/>
      <c r="K8" s="43"/>
    </row>
    <row r="9" spans="1:11" ht="48">
      <c r="A9" s="37" t="s">
        <v>13</v>
      </c>
      <c r="B9" s="60" t="s">
        <v>189</v>
      </c>
      <c r="C9" s="61"/>
      <c r="D9" s="61"/>
      <c r="E9" s="59" t="s">
        <v>31</v>
      </c>
      <c r="F9" s="59">
        <f>5</f>
        <v>5</v>
      </c>
      <c r="G9" s="59"/>
      <c r="H9" s="43"/>
      <c r="I9" s="44"/>
      <c r="J9" s="45"/>
      <c r="K9" s="43"/>
    </row>
    <row r="10" spans="1:11" ht="24">
      <c r="A10" s="37" t="s">
        <v>14</v>
      </c>
      <c r="B10" s="62" t="s">
        <v>53</v>
      </c>
      <c r="C10" s="63"/>
      <c r="D10" s="64"/>
      <c r="E10" s="64" t="s">
        <v>31</v>
      </c>
      <c r="F10" s="64">
        <v>20</v>
      </c>
      <c r="G10" s="59"/>
      <c r="H10" s="59"/>
      <c r="I10" s="44"/>
      <c r="J10" s="45"/>
      <c r="K10" s="43"/>
    </row>
    <row r="11" spans="1:11" ht="24">
      <c r="A11" s="37" t="s">
        <v>15</v>
      </c>
      <c r="B11" s="62" t="s">
        <v>54</v>
      </c>
      <c r="C11" s="65"/>
      <c r="D11" s="59"/>
      <c r="E11" s="59" t="s">
        <v>31</v>
      </c>
      <c r="F11" s="59">
        <v>30</v>
      </c>
      <c r="G11" s="59"/>
      <c r="H11" s="59"/>
      <c r="I11" s="44"/>
      <c r="J11" s="45"/>
      <c r="K11" s="43"/>
    </row>
    <row r="12" spans="1:11" ht="12.75">
      <c r="A12" s="37" t="s">
        <v>16</v>
      </c>
      <c r="B12" s="62" t="s">
        <v>102</v>
      </c>
      <c r="C12" s="66"/>
      <c r="D12" s="59"/>
      <c r="E12" s="59" t="s">
        <v>31</v>
      </c>
      <c r="F12" s="59">
        <v>60</v>
      </c>
      <c r="G12" s="59"/>
      <c r="H12" s="59"/>
      <c r="I12" s="67"/>
      <c r="J12" s="45"/>
      <c r="K12" s="43"/>
    </row>
    <row r="13" spans="1:11" ht="24">
      <c r="A13" s="37" t="s">
        <v>17</v>
      </c>
      <c r="B13" s="62" t="s">
        <v>103</v>
      </c>
      <c r="C13" s="66"/>
      <c r="D13" s="59"/>
      <c r="E13" s="59" t="s">
        <v>31</v>
      </c>
      <c r="F13" s="59">
        <v>10</v>
      </c>
      <c r="G13" s="59"/>
      <c r="H13" s="59"/>
      <c r="I13" s="67"/>
      <c r="J13" s="45"/>
      <c r="K13" s="43"/>
    </row>
    <row r="14" spans="1:11" ht="36">
      <c r="A14" s="37" t="s">
        <v>18</v>
      </c>
      <c r="B14" s="60" t="s">
        <v>79</v>
      </c>
      <c r="C14" s="68"/>
      <c r="D14" s="61"/>
      <c r="E14" s="59" t="s">
        <v>31</v>
      </c>
      <c r="F14" s="59">
        <f>1500</f>
        <v>1500</v>
      </c>
      <c r="G14" s="69"/>
      <c r="H14" s="70"/>
      <c r="I14" s="44"/>
      <c r="J14" s="45"/>
      <c r="K14" s="43"/>
    </row>
    <row r="15" spans="1:11" ht="48">
      <c r="A15" s="37" t="s">
        <v>19</v>
      </c>
      <c r="B15" s="60" t="s">
        <v>80</v>
      </c>
      <c r="C15" s="68"/>
      <c r="D15" s="61"/>
      <c r="E15" s="59" t="s">
        <v>31</v>
      </c>
      <c r="F15" s="59">
        <f>250</f>
        <v>250</v>
      </c>
      <c r="G15" s="59"/>
      <c r="H15" s="71"/>
      <c r="I15" s="44"/>
      <c r="J15" s="45"/>
      <c r="K15" s="43"/>
    </row>
    <row r="16" spans="1:11" ht="35.25" customHeight="1">
      <c r="A16" s="37" t="s">
        <v>20</v>
      </c>
      <c r="B16" s="72" t="s">
        <v>81</v>
      </c>
      <c r="C16" s="68"/>
      <c r="D16" s="61"/>
      <c r="E16" s="59" t="s">
        <v>31</v>
      </c>
      <c r="F16" s="59">
        <f>60</f>
        <v>60</v>
      </c>
      <c r="G16" s="59"/>
      <c r="H16" s="71"/>
      <c r="I16" s="44"/>
      <c r="J16" s="45"/>
      <c r="K16" s="43"/>
    </row>
    <row r="17" spans="1:11" ht="36">
      <c r="A17" s="37" t="s">
        <v>21</v>
      </c>
      <c r="B17" s="72" t="s">
        <v>82</v>
      </c>
      <c r="C17" s="68"/>
      <c r="D17" s="61"/>
      <c r="E17" s="59" t="s">
        <v>31</v>
      </c>
      <c r="F17" s="73">
        <f>60</f>
        <v>60</v>
      </c>
      <c r="G17" s="73"/>
      <c r="H17" s="74"/>
      <c r="I17" s="75"/>
      <c r="J17" s="76"/>
      <c r="K17" s="77"/>
    </row>
    <row r="18" spans="1:11" ht="12.75">
      <c r="A18" s="18"/>
      <c r="B18" s="18"/>
      <c r="C18" s="18"/>
      <c r="D18" s="18"/>
      <c r="E18" s="18"/>
      <c r="F18" s="343" t="s">
        <v>39</v>
      </c>
      <c r="G18" s="344"/>
      <c r="H18" s="78"/>
      <c r="I18" s="79"/>
      <c r="J18" s="78"/>
      <c r="K18" s="78"/>
    </row>
    <row r="19" ht="12.75">
      <c r="B19" s="8"/>
    </row>
    <row r="20" spans="1:11" ht="12.75">
      <c r="A20" s="115"/>
      <c r="B20" s="115"/>
      <c r="C20" s="115"/>
      <c r="D20" s="115"/>
      <c r="E20" s="115"/>
      <c r="F20" s="115"/>
      <c r="G20" s="297"/>
      <c r="H20" s="298"/>
      <c r="I20" s="297"/>
      <c r="J20" s="297"/>
      <c r="K20" s="297"/>
    </row>
  </sheetData>
  <mergeCells count="3">
    <mergeCell ref="A1:B1"/>
    <mergeCell ref="B4:D4"/>
    <mergeCell ref="F18:G18"/>
  </mergeCells>
  <printOptions/>
  <pageMargins left="0.31" right="0.39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K18"/>
  <sheetViews>
    <sheetView workbookViewId="0" topLeftCell="A1">
      <selection activeCell="B21" sqref="B21"/>
    </sheetView>
  </sheetViews>
  <sheetFormatPr defaultColWidth="9.00390625" defaultRowHeight="12.75"/>
  <cols>
    <col min="1" max="1" width="3.375" style="0" bestFit="1" customWidth="1"/>
    <col min="2" max="2" width="46.00390625" style="0" customWidth="1"/>
    <col min="3" max="3" width="9.75390625" style="0" customWidth="1"/>
    <col min="4" max="4" width="12.00390625" style="0" customWidth="1"/>
    <col min="5" max="5" width="7.75390625" style="0" customWidth="1"/>
    <col min="8" max="8" width="12.00390625" style="0" bestFit="1" customWidth="1"/>
    <col min="9" max="9" width="7.625" style="0" customWidth="1"/>
    <col min="10" max="10" width="12.00390625" style="0" bestFit="1" customWidth="1"/>
    <col min="11" max="11" width="13.125" style="0" bestFit="1" customWidth="1"/>
  </cols>
  <sheetData>
    <row r="1" spans="1:11" ht="12.75">
      <c r="A1" s="330" t="s">
        <v>186</v>
      </c>
      <c r="B1" s="330"/>
      <c r="C1" s="18"/>
      <c r="D1" s="18"/>
      <c r="E1" s="18"/>
      <c r="F1" s="18"/>
      <c r="G1" s="18"/>
      <c r="H1" s="18"/>
      <c r="I1" s="18"/>
      <c r="J1" s="18"/>
      <c r="K1" s="18"/>
    </row>
    <row r="2" spans="1:11" ht="13.5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3.5" thickBot="1">
      <c r="A3" s="325" t="s">
        <v>239</v>
      </c>
      <c r="B3" s="326"/>
      <c r="C3" s="326"/>
      <c r="D3" s="326"/>
      <c r="E3" s="326"/>
      <c r="F3" s="327"/>
      <c r="G3" s="18"/>
      <c r="H3" s="18"/>
      <c r="I3" s="18"/>
      <c r="J3" s="18"/>
      <c r="K3" s="18"/>
    </row>
    <row r="4" spans="1:11" ht="36">
      <c r="A4" s="180" t="s">
        <v>0</v>
      </c>
      <c r="B4" s="181" t="s">
        <v>1</v>
      </c>
      <c r="C4" s="182" t="s">
        <v>2</v>
      </c>
      <c r="D4" s="183" t="s">
        <v>107</v>
      </c>
      <c r="E4" s="184" t="s">
        <v>4</v>
      </c>
      <c r="F4" s="184" t="s">
        <v>108</v>
      </c>
      <c r="G4" s="185" t="s">
        <v>6</v>
      </c>
      <c r="H4" s="185" t="s">
        <v>7</v>
      </c>
      <c r="I4" s="185" t="s">
        <v>8</v>
      </c>
      <c r="J4" s="185" t="s">
        <v>88</v>
      </c>
      <c r="K4" s="185" t="s">
        <v>195</v>
      </c>
    </row>
    <row r="5" spans="1:11" ht="12.75">
      <c r="A5" s="186">
        <v>1</v>
      </c>
      <c r="B5" s="187">
        <v>2</v>
      </c>
      <c r="C5" s="187">
        <v>3</v>
      </c>
      <c r="D5" s="186">
        <v>4</v>
      </c>
      <c r="E5" s="186">
        <v>5</v>
      </c>
      <c r="F5" s="186">
        <v>6</v>
      </c>
      <c r="G5" s="186">
        <v>7</v>
      </c>
      <c r="H5" s="186">
        <v>8</v>
      </c>
      <c r="I5" s="186">
        <v>9</v>
      </c>
      <c r="J5" s="186">
        <v>10</v>
      </c>
      <c r="K5" s="186">
        <v>11</v>
      </c>
    </row>
    <row r="6" spans="1:11" ht="12.75">
      <c r="A6" s="32"/>
      <c r="B6" s="33"/>
      <c r="C6" s="33"/>
      <c r="D6" s="34"/>
      <c r="E6" s="33"/>
      <c r="F6" s="35"/>
      <c r="G6" s="33"/>
      <c r="H6" s="36" t="s">
        <v>95</v>
      </c>
      <c r="I6" s="36"/>
      <c r="J6" s="36" t="s">
        <v>96</v>
      </c>
      <c r="K6" s="36" t="s">
        <v>97</v>
      </c>
    </row>
    <row r="7" spans="1:11" ht="12.75">
      <c r="A7" s="188" t="s">
        <v>11</v>
      </c>
      <c r="B7" s="189" t="s">
        <v>109</v>
      </c>
      <c r="C7" s="190"/>
      <c r="D7" s="190"/>
      <c r="E7" s="188" t="s">
        <v>12</v>
      </c>
      <c r="F7" s="188">
        <f>50</f>
        <v>50</v>
      </c>
      <c r="G7" s="188"/>
      <c r="H7" s="191"/>
      <c r="I7" s="191"/>
      <c r="J7" s="191"/>
      <c r="K7" s="191"/>
    </row>
    <row r="8" spans="1:11" ht="12.75">
      <c r="A8" s="188" t="s">
        <v>13</v>
      </c>
      <c r="B8" s="189" t="s">
        <v>110</v>
      </c>
      <c r="C8" s="190"/>
      <c r="D8" s="190"/>
      <c r="E8" s="188" t="s">
        <v>31</v>
      </c>
      <c r="F8" s="188">
        <f>50+250</f>
        <v>300</v>
      </c>
      <c r="G8" s="188"/>
      <c r="H8" s="191"/>
      <c r="I8" s="191"/>
      <c r="J8" s="191"/>
      <c r="K8" s="191"/>
    </row>
    <row r="9" spans="1:11" ht="14.25" customHeight="1">
      <c r="A9" s="188" t="s">
        <v>14</v>
      </c>
      <c r="B9" s="189" t="s">
        <v>111</v>
      </c>
      <c r="C9" s="190"/>
      <c r="D9" s="190"/>
      <c r="E9" s="188" t="s">
        <v>31</v>
      </c>
      <c r="F9" s="188">
        <f>50+20</f>
        <v>70</v>
      </c>
      <c r="G9" s="188"/>
      <c r="H9" s="191"/>
      <c r="I9" s="191"/>
      <c r="J9" s="191"/>
      <c r="K9" s="191"/>
    </row>
    <row r="10" spans="1:11" ht="12.75">
      <c r="A10" s="188" t="s">
        <v>15</v>
      </c>
      <c r="B10" s="189" t="s">
        <v>112</v>
      </c>
      <c r="C10" s="190"/>
      <c r="D10" s="190"/>
      <c r="E10" s="188" t="s">
        <v>31</v>
      </c>
      <c r="F10" s="188">
        <f>50</f>
        <v>50</v>
      </c>
      <c r="G10" s="188"/>
      <c r="H10" s="191"/>
      <c r="I10" s="191"/>
      <c r="J10" s="191"/>
      <c r="K10" s="191"/>
    </row>
    <row r="11" spans="1:11" ht="12.75">
      <c r="A11" s="188" t="s">
        <v>16</v>
      </c>
      <c r="B11" s="189" t="s">
        <v>113</v>
      </c>
      <c r="C11" s="190"/>
      <c r="D11" s="190"/>
      <c r="E11" s="188" t="s">
        <v>31</v>
      </c>
      <c r="F11" s="188">
        <f>20</f>
        <v>20</v>
      </c>
      <c r="G11" s="188"/>
      <c r="H11" s="191"/>
      <c r="I11" s="191"/>
      <c r="J11" s="191"/>
      <c r="K11" s="191"/>
    </row>
    <row r="12" spans="1:11" ht="24">
      <c r="A12" s="188" t="s">
        <v>17</v>
      </c>
      <c r="B12" s="189" t="s">
        <v>123</v>
      </c>
      <c r="C12" s="190"/>
      <c r="D12" s="190"/>
      <c r="E12" s="188" t="s">
        <v>31</v>
      </c>
      <c r="F12" s="188">
        <f>100</f>
        <v>100</v>
      </c>
      <c r="G12" s="188"/>
      <c r="H12" s="191"/>
      <c r="I12" s="191"/>
      <c r="J12" s="191"/>
      <c r="K12" s="191"/>
    </row>
    <row r="13" spans="1:11" ht="24">
      <c r="A13" s="188" t="s">
        <v>18</v>
      </c>
      <c r="B13" s="189" t="s">
        <v>124</v>
      </c>
      <c r="C13" s="190"/>
      <c r="D13" s="190"/>
      <c r="E13" s="188" t="s">
        <v>31</v>
      </c>
      <c r="F13" s="188">
        <f>20</f>
        <v>20</v>
      </c>
      <c r="G13" s="188"/>
      <c r="H13" s="191"/>
      <c r="I13" s="191"/>
      <c r="J13" s="191"/>
      <c r="K13" s="191"/>
    </row>
    <row r="14" spans="1:11" ht="24">
      <c r="A14" s="188" t="s">
        <v>19</v>
      </c>
      <c r="B14" s="189" t="s">
        <v>125</v>
      </c>
      <c r="C14" s="190"/>
      <c r="D14" s="190"/>
      <c r="E14" s="188" t="s">
        <v>31</v>
      </c>
      <c r="F14" s="188">
        <f>20</f>
        <v>20</v>
      </c>
      <c r="G14" s="188"/>
      <c r="H14" s="191"/>
      <c r="I14" s="191"/>
      <c r="J14" s="191"/>
      <c r="K14" s="191"/>
    </row>
    <row r="15" spans="1:11" ht="36">
      <c r="A15" s="188" t="s">
        <v>20</v>
      </c>
      <c r="B15" s="47" t="s">
        <v>126</v>
      </c>
      <c r="C15" s="193"/>
      <c r="D15" s="193"/>
      <c r="E15" s="192" t="s">
        <v>31</v>
      </c>
      <c r="F15" s="157">
        <f>10</f>
        <v>10</v>
      </c>
      <c r="G15" s="192"/>
      <c r="H15" s="194"/>
      <c r="I15" s="191"/>
      <c r="J15" s="191"/>
      <c r="K15" s="191"/>
    </row>
    <row r="16" spans="1:11" s="13" customFormat="1" ht="12.75">
      <c r="A16" s="188" t="s">
        <v>21</v>
      </c>
      <c r="B16" s="133" t="s">
        <v>164</v>
      </c>
      <c r="C16" s="133"/>
      <c r="D16" s="133"/>
      <c r="E16" s="134" t="s">
        <v>31</v>
      </c>
      <c r="F16" s="134">
        <f>2440</f>
        <v>2440</v>
      </c>
      <c r="G16" s="201"/>
      <c r="H16" s="202"/>
      <c r="I16" s="191"/>
      <c r="J16" s="177"/>
      <c r="K16" s="203"/>
    </row>
    <row r="17" spans="1:11" ht="12.75">
      <c r="A17" s="18"/>
      <c r="B17" s="18"/>
      <c r="C17" s="18"/>
      <c r="D17" s="18"/>
      <c r="E17" s="18"/>
      <c r="F17" s="18"/>
      <c r="G17" s="190" t="s">
        <v>55</v>
      </c>
      <c r="H17" s="204"/>
      <c r="I17" s="205"/>
      <c r="J17" s="205"/>
      <c r="K17" s="204"/>
    </row>
    <row r="18" spans="1:11" ht="12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</row>
  </sheetData>
  <mergeCells count="2">
    <mergeCell ref="A3:F3"/>
    <mergeCell ref="A1:B1"/>
  </mergeCells>
  <printOptions/>
  <pageMargins left="0.27" right="0.51" top="0.3" bottom="0.51" header="0.34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K16"/>
  <sheetViews>
    <sheetView workbookViewId="0" topLeftCell="A1">
      <selection activeCell="C18" sqref="C18"/>
    </sheetView>
  </sheetViews>
  <sheetFormatPr defaultColWidth="9.00390625" defaultRowHeight="12.75"/>
  <cols>
    <col min="1" max="1" width="3.375" style="0" bestFit="1" customWidth="1"/>
    <col min="2" max="2" width="41.75390625" style="0" customWidth="1"/>
    <col min="3" max="3" width="10.875" style="0" customWidth="1"/>
    <col min="4" max="4" width="12.75390625" style="0" customWidth="1"/>
    <col min="8" max="8" width="12.00390625" style="0" customWidth="1"/>
    <col min="9" max="9" width="7.25390625" style="0" customWidth="1"/>
    <col min="10" max="10" width="12.00390625" style="0" bestFit="1" customWidth="1"/>
    <col min="11" max="11" width="13.125" style="0" bestFit="1" customWidth="1"/>
  </cols>
  <sheetData>
    <row r="1" spans="1:11" ht="12.75">
      <c r="A1" s="18"/>
      <c r="B1" s="330" t="s">
        <v>186</v>
      </c>
      <c r="C1" s="330"/>
      <c r="D1" s="18"/>
      <c r="E1" s="18"/>
      <c r="F1" s="18"/>
      <c r="G1" s="18"/>
      <c r="H1" s="18"/>
      <c r="I1" s="18"/>
      <c r="J1" s="18"/>
      <c r="K1" s="18"/>
    </row>
    <row r="2" spans="1:11" ht="13.5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3.5" thickBot="1">
      <c r="A3" s="325" t="s">
        <v>180</v>
      </c>
      <c r="B3" s="326"/>
      <c r="C3" s="326"/>
      <c r="D3" s="326"/>
      <c r="E3" s="326"/>
      <c r="F3" s="327"/>
      <c r="G3" s="18"/>
      <c r="H3" s="18"/>
      <c r="I3" s="18"/>
      <c r="J3" s="18"/>
      <c r="K3" s="18"/>
    </row>
    <row r="4" spans="1:11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39.75" customHeight="1">
      <c r="A5" s="206" t="s">
        <v>0</v>
      </c>
      <c r="B5" s="207" t="s">
        <v>1</v>
      </c>
      <c r="C5" s="208"/>
      <c r="D5" s="209" t="s">
        <v>127</v>
      </c>
      <c r="E5" s="210" t="s">
        <v>4</v>
      </c>
      <c r="F5" s="210" t="s">
        <v>5</v>
      </c>
      <c r="G5" s="211" t="s">
        <v>6</v>
      </c>
      <c r="H5" s="212" t="s">
        <v>7</v>
      </c>
      <c r="I5" s="213" t="s">
        <v>8</v>
      </c>
      <c r="J5" s="214" t="s">
        <v>88</v>
      </c>
      <c r="K5" s="215" t="s">
        <v>195</v>
      </c>
    </row>
    <row r="6" spans="1:11" ht="12.75">
      <c r="A6" s="216">
        <v>1</v>
      </c>
      <c r="B6" s="217">
        <v>2</v>
      </c>
      <c r="C6" s="216">
        <v>3</v>
      </c>
      <c r="D6" s="216">
        <v>4</v>
      </c>
      <c r="E6" s="216">
        <v>5</v>
      </c>
      <c r="F6" s="216">
        <v>6</v>
      </c>
      <c r="G6" s="31">
        <v>7</v>
      </c>
      <c r="H6" s="218">
        <v>8</v>
      </c>
      <c r="I6" s="216">
        <v>9</v>
      </c>
      <c r="J6" s="216">
        <v>10</v>
      </c>
      <c r="K6" s="187">
        <v>11</v>
      </c>
    </row>
    <row r="7" spans="1:11" ht="12.75">
      <c r="A7" s="32"/>
      <c r="B7" s="33"/>
      <c r="C7" s="33"/>
      <c r="D7" s="34"/>
      <c r="E7" s="33"/>
      <c r="F7" s="35"/>
      <c r="G7" s="33"/>
      <c r="H7" s="36" t="s">
        <v>95</v>
      </c>
      <c r="I7" s="36"/>
      <c r="J7" s="36" t="s">
        <v>96</v>
      </c>
      <c r="K7" s="36" t="s">
        <v>97</v>
      </c>
    </row>
    <row r="8" spans="1:11" ht="24">
      <c r="A8" s="157" t="s">
        <v>11</v>
      </c>
      <c r="B8" s="47" t="s">
        <v>133</v>
      </c>
      <c r="C8" s="324" t="s">
        <v>134</v>
      </c>
      <c r="D8" s="47"/>
      <c r="E8" s="157" t="s">
        <v>31</v>
      </c>
      <c r="F8" s="157">
        <f>10+10</f>
        <v>20</v>
      </c>
      <c r="G8" s="158"/>
      <c r="H8" s="158"/>
      <c r="I8" s="219"/>
      <c r="J8" s="157"/>
      <c r="K8" s="192"/>
    </row>
    <row r="9" spans="1:11" ht="12.75">
      <c r="A9" s="157" t="s">
        <v>13</v>
      </c>
      <c r="B9" s="47" t="s">
        <v>136</v>
      </c>
      <c r="C9" s="324" t="s">
        <v>137</v>
      </c>
      <c r="D9" s="47"/>
      <c r="E9" s="157" t="s">
        <v>31</v>
      </c>
      <c r="F9" s="157">
        <v>27000</v>
      </c>
      <c r="G9" s="158"/>
      <c r="H9" s="158"/>
      <c r="I9" s="219"/>
      <c r="J9" s="157"/>
      <c r="K9" s="192"/>
    </row>
    <row r="10" spans="1:11" ht="12.75">
      <c r="A10" s="157" t="s">
        <v>14</v>
      </c>
      <c r="B10" s="47" t="s">
        <v>136</v>
      </c>
      <c r="C10" s="324" t="s">
        <v>138</v>
      </c>
      <c r="D10" s="47"/>
      <c r="E10" s="157" t="s">
        <v>31</v>
      </c>
      <c r="F10" s="157">
        <v>27000</v>
      </c>
      <c r="G10" s="158"/>
      <c r="H10" s="158"/>
      <c r="I10" s="219"/>
      <c r="J10" s="157"/>
      <c r="K10" s="192"/>
    </row>
    <row r="11" spans="1:11" ht="14.25" customHeight="1">
      <c r="A11" s="157" t="s">
        <v>15</v>
      </c>
      <c r="B11" s="47" t="s">
        <v>139</v>
      </c>
      <c r="C11" s="324"/>
      <c r="D11" s="47"/>
      <c r="E11" s="157" t="s">
        <v>31</v>
      </c>
      <c r="F11" s="157">
        <v>18000</v>
      </c>
      <c r="G11" s="158"/>
      <c r="H11" s="158"/>
      <c r="I11" s="219"/>
      <c r="J11" s="157"/>
      <c r="K11" s="192"/>
    </row>
    <row r="12" spans="1:11" s="7" customFormat="1" ht="67.5">
      <c r="A12" s="157" t="s">
        <v>16</v>
      </c>
      <c r="B12" s="47" t="s">
        <v>140</v>
      </c>
      <c r="C12" s="324" t="s">
        <v>141</v>
      </c>
      <c r="D12" s="47"/>
      <c r="E12" s="157" t="s">
        <v>142</v>
      </c>
      <c r="F12" s="157">
        <v>12</v>
      </c>
      <c r="G12" s="158"/>
      <c r="H12" s="158"/>
      <c r="I12" s="219"/>
      <c r="J12" s="157"/>
      <c r="K12" s="192"/>
    </row>
    <row r="13" spans="1:11" ht="12.75">
      <c r="A13" s="157" t="s">
        <v>17</v>
      </c>
      <c r="B13" s="225" t="s">
        <v>158</v>
      </c>
      <c r="C13" s="225"/>
      <c r="D13" s="225"/>
      <c r="E13" s="226" t="s">
        <v>12</v>
      </c>
      <c r="F13" s="227">
        <f>10+100+50+50+50+10+80+20+300+20+50+500+100+100</f>
        <v>1440</v>
      </c>
      <c r="G13" s="228"/>
      <c r="H13" s="229"/>
      <c r="I13" s="230"/>
      <c r="J13" s="159"/>
      <c r="K13" s="231"/>
    </row>
    <row r="14" spans="1:11" ht="12.75">
      <c r="A14" s="18"/>
      <c r="B14" s="18"/>
      <c r="C14" s="18"/>
      <c r="D14" s="18"/>
      <c r="E14" s="18"/>
      <c r="F14" s="345" t="s">
        <v>39</v>
      </c>
      <c r="G14" s="345"/>
      <c r="H14" s="79">
        <f>SUM(H8:H13)</f>
        <v>0</v>
      </c>
      <c r="I14" s="79"/>
      <c r="J14" s="79">
        <f>SUM(J8:J13)</f>
        <v>0</v>
      </c>
      <c r="K14" s="79">
        <f>SUM(K8:K13)</f>
        <v>0</v>
      </c>
    </row>
    <row r="15" spans="1:11" ht="12.7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</row>
    <row r="16" spans="1:11" ht="12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</row>
  </sheetData>
  <mergeCells count="3">
    <mergeCell ref="A3:F3"/>
    <mergeCell ref="F14:G14"/>
    <mergeCell ref="B1:C1"/>
  </mergeCells>
  <printOptions/>
  <pageMargins left="0.3" right="0.55" top="0.43" bottom="0.39" header="0.41" footer="0.3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szwajnochm</cp:lastModifiedBy>
  <cp:lastPrinted>2009-12-30T11:29:11Z</cp:lastPrinted>
  <dcterms:created xsi:type="dcterms:W3CDTF">1997-02-26T13:46:56Z</dcterms:created>
  <dcterms:modified xsi:type="dcterms:W3CDTF">2009-12-30T12:01:13Z</dcterms:modified>
  <cp:category/>
  <cp:version/>
  <cp:contentType/>
  <cp:contentStatus/>
</cp:coreProperties>
</file>