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2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</sheets>
  <definedNames>
    <definedName name="_xlnm.Print_Area" localSheetId="3">'pakiet 4'!$A$1:$M$15</definedName>
    <definedName name="_xlnm.Print_Area" localSheetId="5">'pakiet 6'!$A$1:$L$18</definedName>
    <definedName name="_xlnm.Print_Area" localSheetId="6">'pakiet 7'!$A$1:$M$18</definedName>
  </definedNames>
  <calcPr fullCalcOnLoad="1"/>
</workbook>
</file>

<file path=xl/sharedStrings.xml><?xml version="1.0" encoding="utf-8"?>
<sst xmlns="http://schemas.openxmlformats.org/spreadsheetml/2006/main" count="452" uniqueCount="185">
  <si>
    <t>LP</t>
  </si>
  <si>
    <t>Asortyment</t>
  </si>
  <si>
    <t>Nazwa handlowa</t>
  </si>
  <si>
    <t>Numer katalogowy, producent</t>
  </si>
  <si>
    <t>J. m.</t>
  </si>
  <si>
    <t>ilość</t>
  </si>
  <si>
    <t>Cena jedn. netto</t>
  </si>
  <si>
    <t>Wartość netto</t>
  </si>
  <si>
    <t>VAT %</t>
  </si>
  <si>
    <t>Cena jedn. brutto</t>
  </si>
  <si>
    <t>Wartość brutto</t>
  </si>
  <si>
    <t>1.</t>
  </si>
  <si>
    <t xml:space="preserve">Cewnik urologiczny typ Nelaton nr 6, jednorazowego użytku, sterylny </t>
  </si>
  <si>
    <t>szt.</t>
  </si>
  <si>
    <t>2.</t>
  </si>
  <si>
    <t>Cewnik urologiczny typ Nelaton nr 8, jednorazowego użytku, sterylny  dł. 40- 44cm</t>
  </si>
  <si>
    <t>3.</t>
  </si>
  <si>
    <t>Cewnik urologiczny typ Nelaton nr 10, jednorazowego użytku, sterylny  dł. 40- 44cm</t>
  </si>
  <si>
    <t>4.</t>
  </si>
  <si>
    <t>Cewnik urologiczny typ Nelaton nr 12, jednorazowego użytku, sterylny  dł. 40- 44cm</t>
  </si>
  <si>
    <t>5.</t>
  </si>
  <si>
    <t>Cewnik urologiczny typ Nelaton nr 14, jednorazowego użytku, sterylny  dł. 40- 44cm</t>
  </si>
  <si>
    <t>6.</t>
  </si>
  <si>
    <t>Cewnik urologiczny typ Nelaton nr 16, jednorazowego użytku, sterylny  dł. 40 - 44cm</t>
  </si>
  <si>
    <t>7.</t>
  </si>
  <si>
    <t>Cewnik urologiczny typ Nelaton nr 18, jednorazowego użytku, sterylny  dł. 40 - 44cm</t>
  </si>
  <si>
    <t>8.</t>
  </si>
  <si>
    <t>Cewnik urologiczny typ Nelaton nr 20, jednorazowego użytku, sterylny  dł.  44Cm</t>
  </si>
  <si>
    <t>9.</t>
  </si>
  <si>
    <t>Cewnik urologiczny typ Nelaton nr 22, jednorazowego użytku, sterylny  dł.  44Cm</t>
  </si>
  <si>
    <t>10.</t>
  </si>
  <si>
    <t xml:space="preserve">Cewnik Foleya Ch 8 dwudrożny, lateks obustronnie pokryty elestomerem silikonu z zastawką plastikową, pakowany podwójnie opakowanie wewnetrzne folia, opakowanie zewnętrzne papier-folia. </t>
  </si>
  <si>
    <t>11.</t>
  </si>
  <si>
    <t xml:space="preserve">Cewnik Foleya Ch 10 dwudrożny, lateks obustronnie pokryty elestomerem silikonu z zastawką plastikową, pakowany podwójnie opakowanie wewnetrzne folia, opakowanie zewnętrzne papier-folia. </t>
  </si>
  <si>
    <t>12.</t>
  </si>
  <si>
    <t xml:space="preserve">Cewnik Foleya Ch 12 dwudrożny, lateks obustronnie pokryty elestomerem silikonu z zastawką plastikową, pakowany podwójnie opakowanie wewnetrzne folia, opakowanie zewnętrzne papier-folia. </t>
  </si>
  <si>
    <t>13.</t>
  </si>
  <si>
    <t xml:space="preserve">Cewnik Foleya Ch 14 dwudrożny, lateks obustronnie pokryty elestomerem silikonu z zastawką plastikową, pakowany podwójnie opakowanie wewnetrzne folia, opakowanie zewnętrzne papier-folia. </t>
  </si>
  <si>
    <t>14.</t>
  </si>
  <si>
    <t xml:space="preserve">Cewnik Foleya Ch 16 dwudrożny, lateks obustronnie pokryty elestomerem silikonu z zastawką plastikową, pakowany podwójnie opakowanie wewnetrzne folia, opakowanie zewnętrzne papier-folia. </t>
  </si>
  <si>
    <t>15.</t>
  </si>
  <si>
    <t xml:space="preserve">Cewnik Foleya Ch18 dwudrożny, lateks obustronnie pokryty elestomerem silikonu z zastawką plastikową, pakowany podwójnie opakowanie wewnetrzne folia, opakowanie zewnętrzne papier-folia. </t>
  </si>
  <si>
    <t>16.</t>
  </si>
  <si>
    <t xml:space="preserve">Cewnik Foleya Ch 20 dwudrożny, lateks obustronnie pokryty elestomerem silikonu z zastawką plastikową, pakowany podwójnie opakowanie wewnetrzne folia, opakowanie zewnętrzne papier-folia. </t>
  </si>
  <si>
    <t>17.</t>
  </si>
  <si>
    <t xml:space="preserve">Cewnik Foleya Ch 22 dwudrożny, lateks obustronnie pokryty elestomerem silikonu z zastawką plastikową, pakowany podwójnie opakowanie wewnetrzne folia, opakowanie zewnętrzne papier-folia. </t>
  </si>
  <si>
    <t>18.</t>
  </si>
  <si>
    <t xml:space="preserve">Cewnik Foleya Ch 24 dwudrożny, lateks obustronnie pokryty elestomerem silikonu z zastawką plastikową, pakowany podwójnie opakowanie wewnetrzne folia, opakowanie zewnętrzne papier-folia. </t>
  </si>
  <si>
    <t>19.</t>
  </si>
  <si>
    <t>Zgłębnik żołądkowy  08</t>
  </si>
  <si>
    <t>szt</t>
  </si>
  <si>
    <t>20.</t>
  </si>
  <si>
    <t>Zgłębnik żołądkowy 12</t>
  </si>
  <si>
    <t>21.</t>
  </si>
  <si>
    <t>Zgłębnik żołądkowy 14</t>
  </si>
  <si>
    <t>22.</t>
  </si>
  <si>
    <t>Zgłębnik żołądkowy 16</t>
  </si>
  <si>
    <t>23.</t>
  </si>
  <si>
    <t>Zgłębnik żołądkowy 18</t>
  </si>
  <si>
    <t>24.</t>
  </si>
  <si>
    <t>Zgłębnik żołądkowy 20</t>
  </si>
  <si>
    <t>25.</t>
  </si>
  <si>
    <t>Zgłębnik żołądkowy 22</t>
  </si>
  <si>
    <t>26.</t>
  </si>
  <si>
    <t>Zgłębnik żołądkowy 24</t>
  </si>
  <si>
    <t>27.</t>
  </si>
  <si>
    <t xml:space="preserve">Zgłębnik żołądkowy 30 </t>
  </si>
  <si>
    <t>28.</t>
  </si>
  <si>
    <t>Zgłębnik żołądkowy 32</t>
  </si>
  <si>
    <t>29.</t>
  </si>
  <si>
    <t xml:space="preserve">Cewnik do odsysania górnych dróg oddechowych 10CH wykonane z PCW o jakości medycznej  jednorazowego użytku , jałowe, sterylizowane tlenkiem etylenu, kolor konektora jest kodem średnicy cewnika </t>
  </si>
  <si>
    <t>30.</t>
  </si>
  <si>
    <t xml:space="preserve">Cewnik do odsysania górnych dróg oddechowych 14CH wykonane z PCW o jakości medycznej  jednorazowego użytku , jałowe, sterylizowane tlenkiem etylenu, kolor konektora jest kodem średnicy cewnika </t>
  </si>
  <si>
    <t>31.</t>
  </si>
  <si>
    <t xml:space="preserve">Cewnik do odsysania górnych dróg oddechowych 16CH wykonane z PCW o jakości medycznej  jednorazowego użytku , jałowe, sterylizowane tlenkiem etylenu, kolor konektora jest kodem średnicy cewnika </t>
  </si>
  <si>
    <t>32.</t>
  </si>
  <si>
    <t xml:space="preserve">Cewnik do odsysania górnych dróg oddechowych 18CH  wykonane z PCW o jakości medycznej  jednorazowego użytku , jałowe, sterylizowane tlenkiem etylenu, kolor konektora jest kodem średnicy cewnika </t>
  </si>
  <si>
    <t>Cewnik do odsysania drzewa oskrzelowego z kontrolą ssania, prosty z otworem końcowym i dwoma bocznymi o jakości medycznej  jednorazowego użytku, jałowe, rozmiar 14,16, 18CH dł. 50-60cm</t>
  </si>
  <si>
    <t>Razem</t>
  </si>
  <si>
    <t>Numer katalogowy, 
producent</t>
  </si>
  <si>
    <t xml:space="preserve">ilość </t>
  </si>
  <si>
    <t>Cewnik Couvelair  Ch 22 2-bieżny (silikonowany)</t>
  </si>
  <si>
    <t>Cewnik Couvelair  Ch-22 3-bieżny (silikonowany)</t>
  </si>
  <si>
    <t>Cewnik Couvelair  Ch-20 3-bieżny (silikonowany) /sterylny/</t>
  </si>
  <si>
    <t>Cewnik Couvelair  Ch-22 3-bieżny (silikonowy) /sterylny/</t>
  </si>
  <si>
    <t>Cewnik Dufour Ch 22 3-bieżny (silikonowany)/sterylny/</t>
  </si>
  <si>
    <t>Cewnik Pezzer Ch 22 sterylny</t>
  </si>
  <si>
    <t>Cewnik Pezzer Ch 32 sterylny</t>
  </si>
  <si>
    <t>Cewnik Pezzer Ch 34 sterylny</t>
  </si>
  <si>
    <t>cewnik Tiemanna Ch 8</t>
  </si>
  <si>
    <t>cewnik Tiemanna Ch 10</t>
  </si>
  <si>
    <t>cewnik Tiemanna Ch 12</t>
  </si>
  <si>
    <t>cewnik Tiemanna Ch 14</t>
  </si>
  <si>
    <t>cewnik Tiemanna Ch 16</t>
  </si>
  <si>
    <t>cewnik Tiemanna Ch 18</t>
  </si>
  <si>
    <t xml:space="preserve">Cewniki moczowodowe
 D-J podw.zagięte Ch 4,7 /1,57 mm/ 28 cm   sterylny </t>
  </si>
  <si>
    <t>Cewniki moczowodowe
 D-J podw.zagiete  Ch 4,7 /1,57 mm/ 24 cm  sterylne</t>
  </si>
  <si>
    <t>Cewniki moczowodowe
 D-J podw.zagiete  Ch 6 /2 mm/ 28 cm  sterylne</t>
  </si>
  <si>
    <t>Cewniki moczowodowe
podwójnie zagięty - śródoperacyjny Ch 4,7/1,57mm/28 cm sterylne</t>
  </si>
  <si>
    <t>Razem:</t>
  </si>
  <si>
    <t>Pałeczki do wymazów bez podłoża</t>
  </si>
  <si>
    <t>Numer katalogowy,
 producent</t>
  </si>
  <si>
    <t>Golarki</t>
  </si>
  <si>
    <t>Kieliszki do podawania leków j.u  A' 70 SZT</t>
  </si>
  <si>
    <t>Miski nerkowate plastikowe</t>
  </si>
  <si>
    <t>duże</t>
  </si>
  <si>
    <t>Pasta ścierna do przygotowania skóry pod elektrody EKG jednorazowe</t>
  </si>
  <si>
    <t>Every 160g</t>
  </si>
  <si>
    <t>Elektrody do EKG samoprzylepne</t>
  </si>
  <si>
    <t>Pojniki dla chorych</t>
  </si>
  <si>
    <t>Osłonki na termometr Rister, RI-THERMO</t>
  </si>
  <si>
    <t>Model 1805</t>
  </si>
  <si>
    <t>Model 1800</t>
  </si>
  <si>
    <t>ochrona oczu przed działeniem swiatła w lampach do fototerapii</t>
  </si>
  <si>
    <t>op.</t>
  </si>
  <si>
    <t>Zacisk do pępowiny mikrobiologicznie czysty</t>
  </si>
  <si>
    <t>Opaski identyfikacyjne dla noworodków</t>
  </si>
  <si>
    <t>Opaski identyfikacyjne dla dorosłych</t>
  </si>
  <si>
    <t>Staza gumowa do pobierania krwi</t>
  </si>
  <si>
    <t>Staza jednorazowa bezlateksowa do pobierania krwi op. 25szt</t>
  </si>
  <si>
    <t>Osłonki na głowice dopochwową USG</t>
  </si>
  <si>
    <t>Wzierniki ginekologiczne jednorazowe M (CUSCO)</t>
  </si>
  <si>
    <t>Wzierniki ginekologiczne jednorazowe XS i S (CUSCO)</t>
  </si>
  <si>
    <t>Szpatułka do pobierania cytologii z końcem typu Aylesbury (górna część) oraz Ayre (dolna część)</t>
  </si>
  <si>
    <t>Szpatułka ginekologiczna do wymazów, sterylna, dł. 22cm</t>
  </si>
  <si>
    <t>Zgłębnik PUR do żywienia dojelitowego z prowadnicą i wielofunkcyjnym łącznikiem - "Flocare" rozmiar 12</t>
  </si>
  <si>
    <t>Zgłębnik do żywienia dożołądkowego lub dojelitowego KANGAROO</t>
  </si>
  <si>
    <t>op</t>
  </si>
  <si>
    <t>Pojemnik próbek śluzu - objętość 40 ml opatrzony skalą rozpoczynającą się od 5ml z odstępami 1ml. Giętki wąż lateksowy umożliwia połączenie z cewnikiem odsysającym z regulatorem ssania do cewnika z nasadą lejkowatą, można uzyskać połączenie przez przełożenie dającego się zdjąć korektora na wąż lateksowy</t>
  </si>
  <si>
    <t>Cewnik do żyły pępowinowej Ch4, cewnik z podziałką, umieszczony w sztywnej plastikowej obudowie, na końcu cewnika gumowy korek, cewnik po założeniu widoczny na zdjęciu RTG</t>
  </si>
  <si>
    <t>Cewnik do żyły pępowinowej Ch5, j.w</t>
  </si>
  <si>
    <t>Zatyczka do cewników schodkowa</t>
  </si>
  <si>
    <t>Kateter do embolektomii - 2F 15ml dł - 40cm, balon o średnicy zew. 5mm, po napełnieniu roztworem 0,9% NaCl w ilości 0,15ml, nietoksyczny, apirogenny, jednokanałowy</t>
  </si>
  <si>
    <t>Kateter do embolektomii - 3F 20ml dł - 40cm, balon o średnicy zew. 6mm, po napełnieniu roztworem 0,9% NaCl w ilości 0,20ml, nietoksyczny, apirogenny, jednokanałowy</t>
  </si>
  <si>
    <t>Kateter do embolektomii - 3F dł - 80cm, balon o średnicy 6mm, po napełnieniu roztworem 0,9% NaCl w ilości 0,2ml</t>
  </si>
  <si>
    <t>Kateter do embolektomii - 4F dł - 80cm, balon o średnicy 8mm, po napełnieniu roztworem 0,9% NaCl w ilości 0,7ml</t>
  </si>
  <si>
    <t>Kateter do embolektomii - 5F dł - 80cm, balon o średnicy 10mm, po napełnieniu roztworem 0,9% NaCl w ilości 1,5ml</t>
  </si>
  <si>
    <t>Zestaw do drenażu worka osierdziowego, kateter 7F, 30cm, 6 otworów</t>
  </si>
  <si>
    <t>Cewnik do hemodializy, kateter dwukanałowy o dł.max 15cm, prosta prowadnica, koszulka prowadnicy, rozszerzacz 10F, 12F (mniejszy i wiekszy), igła prosta, opatrunek</t>
  </si>
  <si>
    <t>Zestaw do przetok nadłonowych „Cystofix"</t>
  </si>
  <si>
    <t xml:space="preserve">jednorazowe </t>
  </si>
  <si>
    <t>Osłonki na termometr Welch Allyn</t>
  </si>
  <si>
    <t>Okularki dla noworodka - białe a'20  Wykonane z delikatnej karbowanej flizeliny</t>
  </si>
  <si>
    <t>System do drenażu jamy opłucnej z dwiema butelkami  szklanymi</t>
  </si>
  <si>
    <t>Zestaw do lewatyw z twardą kanką</t>
  </si>
  <si>
    <t>Wartość VAT</t>
  </si>
  <si>
    <t>Wartość     brutto</t>
  </si>
  <si>
    <t>33.</t>
  </si>
  <si>
    <t>34.</t>
  </si>
  <si>
    <t>Igła doszpikowa dla dorosłych</t>
  </si>
  <si>
    <t>Igła doszpikowa dla dzieci od 0 do 6 lat</t>
  </si>
  <si>
    <t>Igła do portu naczyniowego 20G</t>
  </si>
  <si>
    <t>Igła do portu naczyniowego 22G</t>
  </si>
  <si>
    <t>Kaniula donosowa silikonowa do CPAP pojedyńcza dla niemowląt nr 3,0</t>
  </si>
  <si>
    <t>Kaniula donosowa silikonowa do CPAP pojedyńcza dla niemowląt nr 3,5</t>
  </si>
  <si>
    <t>Kaniula donosowa silikonowa do CPAP podwójna "Y" dla niemowląt nr 2,5</t>
  </si>
  <si>
    <t>Kaniula donosowa silikonowa do CPAP podwójna "Y" dla niemowląt nr 3,0</t>
  </si>
  <si>
    <t>Zestaw do przetoczeń płynów do pompy perystaltycznej j.użyt. sterylny</t>
  </si>
  <si>
    <t>Nakłuwacze nożykowe, głębokość nakłucia 2mm, 200szt.a</t>
  </si>
  <si>
    <t xml:space="preserve">Korki do kaniul białe </t>
  </si>
  <si>
    <t>Wszystkie kaniule i korki od jednego Producenta w celu zagwarantowania całkowitej szczelności połączenia.</t>
  </si>
  <si>
    <t xml:space="preserve">Szczoteczki z tworzywa sztucznego jednorazowego użytku sterylne do pobierania wymazów cytologicznych umożliwiających pobranie w rozmazie jednocześnie komórek szyjki macicy, kanału szyjki i strefy transformacji </t>
  </si>
  <si>
    <t>Szpatułka laryngologiczna jednorazowa  a'100szt.</t>
  </si>
  <si>
    <t xml:space="preserve"> =kol.7 x kol.6</t>
  </si>
  <si>
    <t xml:space="preserve"> =kol.8 x kol.10</t>
  </si>
  <si>
    <t xml:space="preserve"> =kol.8 + kol.9</t>
  </si>
  <si>
    <t xml:space="preserve"> =kol.8 x kol.9</t>
  </si>
  <si>
    <t xml:space="preserve"> =kol.8 + kol.10</t>
  </si>
  <si>
    <t>Kaniula neonatologiczna typu Neoflon BD G22 - 0,8 (średnica) x 25 (długość) mm, opis j.w</t>
  </si>
  <si>
    <t xml:space="preserve">Kaniula neonatologiczna typu Neoflon BD G24 - 0,7 (średnica) x 19 mm (długość), ze skrzydłami posiadającymi zdejmowany uchwyt ułatwiający wprowadzenie kaniuli do naczynia, sterylna, apirogenna, bez lateksu, nietoksyczna, j.u do cewnikowania naczyń obwodowych żylnych, celem podawania leków, żywienia pozajelitowego, krwi i preparatów krwiopochodnych. Cewnik kaniuli wykonany z PTFE Neoflon. Oznakowanie kolorystyczne kaniuli zgodne z ISO. Pakowane po jednej sztuce, opakowanie typu blister pack, część plastikowa usztywniona, na opakowaniu fabrycznie nadrukowana informacja z pełnym opisem kaniuli, o braku lateksu lub PCV oraz zapisana wartość przepływu </t>
  </si>
  <si>
    <t>Sprawa nr 37/11/2009/AC</t>
  </si>
  <si>
    <t>Wartość    VAT</t>
  </si>
  <si>
    <t>Wartość    brutto</t>
  </si>
  <si>
    <r>
      <t>Cewnik do żył centralnych - zestaw standardowy zawierający wyposażenie potrzebne do wprowadzenia cewnika techniką Seldingera</t>
    </r>
    <r>
      <rPr>
        <u val="single"/>
        <sz val="9"/>
        <rFont val="Arial"/>
        <family val="2"/>
      </rPr>
      <t xml:space="preserve"> jednoświatłowe </t>
    </r>
    <r>
      <rPr>
        <sz val="9"/>
        <rFont val="Arial"/>
        <family val="2"/>
      </rPr>
      <t>o rozmiarach 8,5F, dł. 16cm, rozmiary kaniuli 14G</t>
    </r>
  </si>
  <si>
    <r>
      <t xml:space="preserve">Cewnik do żył centralnych - zestaw standardowy zawierający wyposażenie potrzebne do wprowadzenia cewnika techniką Seldingera </t>
    </r>
    <r>
      <rPr>
        <u val="single"/>
        <sz val="9"/>
        <rFont val="Arial"/>
        <family val="2"/>
      </rPr>
      <t>dwuświatłowe</t>
    </r>
    <r>
      <rPr>
        <sz val="9"/>
        <rFont val="Arial"/>
        <family val="2"/>
      </rPr>
      <t xml:space="preserve"> o rozmiarach 8,5F, dł. 16cm, rozmiary kaniuli 14G</t>
    </r>
  </si>
  <si>
    <t xml:space="preserve"> Załącznik nr 3 - Zestawienie wyrobów  Pakiet nr 1 Cewniki, zgłebniki żołądkowe</t>
  </si>
  <si>
    <t xml:space="preserve"> Załącznik nr 3 - Zestawienie wyrobów  Pakiet nr 2 Cewniki Couvelair, Pezzer, Tiemanna, moczowodowe</t>
  </si>
  <si>
    <t xml:space="preserve"> Załącznik nr 3 - Zestawienie wyrobów  Pakiet nr 3 Drobny sprzet jednorazowego użytku</t>
  </si>
  <si>
    <t>Załącznik nr 3 - Zestawienie wyrobów  Pakiet nr 4 Zestawy do żywienia drogą przewodu pokarmowego</t>
  </si>
  <si>
    <t>Załącznik nr 3 - Zestawienie wyrobów  Pakiet nr 5 Cewnik do żył pępowinowych, centralnych, kateter do embolektomii</t>
  </si>
  <si>
    <t>Załącznik nr 3 Zestawienie wyrobów  Pakiet nr 6 Igły różne, kaniule donosowe do CPAP - powtórzony</t>
  </si>
  <si>
    <t>Załącznik nr 3 - Zestawienie wyrobów Pakiet nr 7 Kaniule neonatologiczne - powtórzony</t>
  </si>
  <si>
    <t>Cervex-brush</t>
  </si>
  <si>
    <t>Cervex-brush combi</t>
  </si>
  <si>
    <t>Szczoteczka cytologioczna, wewnątrzkanałowa - sterylna, prosta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</si>
</sst>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0.0"/>
    <numFmt numFmtId="176" formatCode="[$€-2]\ #,##0.00_);[Red]\([$€-2]\ #,##0.00\)"/>
    <numFmt numFmtId="177" formatCode="#,##0.00\ _z_ł"/>
  </numFmts>
  <fonts count="19">
    <font>
      <sz val="10"/>
      <name val="Arial CE"/>
      <family val="0"/>
    </font>
    <font>
      <b/>
      <sz val="10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0"/>
    </font>
    <font>
      <sz val="8"/>
      <color indexed="10"/>
      <name val="Arial"/>
      <family val="2"/>
    </font>
    <font>
      <b/>
      <sz val="13"/>
      <color indexed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6"/>
      <name val="Arial"/>
      <family val="0"/>
    </font>
    <font>
      <b/>
      <sz val="8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b/>
      <sz val="9"/>
      <name val="Arial"/>
      <family val="0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u val="single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4" fillId="0" borderId="1" xfId="19" applyFill="1" applyBorder="1">
      <alignment/>
      <protection/>
    </xf>
    <xf numFmtId="0" fontId="4" fillId="0" borderId="1" xfId="19" applyFont="1" applyFill="1" applyBorder="1" applyAlignment="1">
      <alignment horizontal="center"/>
      <protection/>
    </xf>
    <xf numFmtId="0" fontId="4" fillId="0" borderId="1" xfId="19" applyFill="1" applyBorder="1" applyAlignment="1">
      <alignment horizontal="center"/>
      <protection/>
    </xf>
    <xf numFmtId="0" fontId="4" fillId="0" borderId="1" xfId="19" applyFill="1" applyBorder="1" applyAlignment="1">
      <alignment horizontal="center" vertical="center"/>
      <protection/>
    </xf>
    <xf numFmtId="0" fontId="4" fillId="0" borderId="1" xfId="19" applyFont="1" applyFill="1" applyBorder="1" applyAlignment="1">
      <alignment wrapText="1"/>
      <protection/>
    </xf>
    <xf numFmtId="0" fontId="4" fillId="0" borderId="0" xfId="19" applyBorder="1" applyAlignment="1">
      <alignment horizontal="left"/>
      <protection/>
    </xf>
    <xf numFmtId="0" fontId="4" fillId="0" borderId="0" xfId="19" applyFont="1" applyBorder="1" applyAlignment="1">
      <alignment horizontal="left"/>
      <protection/>
    </xf>
    <xf numFmtId="0" fontId="4" fillId="0" borderId="0" xfId="19" applyAlignment="1">
      <alignment horizontal="center"/>
      <protection/>
    </xf>
    <xf numFmtId="4" fontId="4" fillId="0" borderId="0" xfId="19" applyNumberFormat="1" applyAlignment="1">
      <alignment horizontal="center"/>
      <protection/>
    </xf>
    <xf numFmtId="1" fontId="4" fillId="0" borderId="0" xfId="19" applyNumberFormat="1">
      <alignment/>
      <protection/>
    </xf>
    <xf numFmtId="0" fontId="4" fillId="0" borderId="0" xfId="19">
      <alignment/>
      <protection/>
    </xf>
    <xf numFmtId="0" fontId="1" fillId="0" borderId="0" xfId="19" applyFont="1">
      <alignment/>
      <protection/>
    </xf>
    <xf numFmtId="1" fontId="4" fillId="0" borderId="0" xfId="19" applyNumberFormat="1" applyAlignment="1">
      <alignment horizontal="center"/>
      <protection/>
    </xf>
    <xf numFmtId="0" fontId="4" fillId="0" borderId="2" xfId="19" applyFont="1" applyFill="1" applyBorder="1" applyAlignment="1">
      <alignment horizontal="center"/>
      <protection/>
    </xf>
    <xf numFmtId="0" fontId="1" fillId="0" borderId="3" xfId="19" applyFont="1" applyFill="1" applyBorder="1" applyAlignment="1">
      <alignment horizontal="center" vertical="center" wrapText="1"/>
      <protection/>
    </xf>
    <xf numFmtId="0" fontId="1" fillId="0" borderId="2" xfId="19" applyFont="1" applyFill="1" applyBorder="1" applyAlignment="1">
      <alignment horizontal="center" vertical="center" wrapText="1"/>
      <protection/>
    </xf>
    <xf numFmtId="0" fontId="1" fillId="0" borderId="4" xfId="19" applyFont="1" applyFill="1" applyBorder="1" applyAlignment="1">
      <alignment horizontal="center" vertical="center" wrapText="1"/>
      <protection/>
    </xf>
    <xf numFmtId="2" fontId="1" fillId="0" borderId="4" xfId="19" applyNumberFormat="1" applyFont="1" applyFill="1" applyBorder="1" applyAlignment="1">
      <alignment horizontal="center" vertical="center" wrapText="1"/>
      <protection/>
    </xf>
    <xf numFmtId="4" fontId="1" fillId="0" borderId="2" xfId="19" applyNumberFormat="1" applyFont="1" applyFill="1" applyBorder="1" applyAlignment="1">
      <alignment horizontal="center" vertical="center" wrapText="1"/>
      <protection/>
    </xf>
    <xf numFmtId="1" fontId="1" fillId="0" borderId="2" xfId="19" applyNumberFormat="1" applyFont="1" applyFill="1" applyBorder="1" applyAlignment="1">
      <alignment horizontal="center" vertical="center" wrapText="1"/>
      <protection/>
    </xf>
    <xf numFmtId="0" fontId="1" fillId="0" borderId="4" xfId="19" applyFont="1" applyFill="1" applyBorder="1" applyAlignment="1">
      <alignment vertical="center" wrapText="1"/>
      <protection/>
    </xf>
    <xf numFmtId="0" fontId="1" fillId="0" borderId="2" xfId="19" applyFont="1" applyFill="1" applyBorder="1" applyAlignment="1">
      <alignment horizontal="center" wrapText="1"/>
      <protection/>
    </xf>
    <xf numFmtId="0" fontId="2" fillId="0" borderId="2" xfId="19" applyFont="1" applyFill="1" applyBorder="1" applyAlignment="1">
      <alignment horizontal="center"/>
      <protection/>
    </xf>
    <xf numFmtId="0" fontId="3" fillId="0" borderId="2" xfId="19" applyFont="1" applyFill="1" applyBorder="1" applyAlignment="1">
      <alignment horizontal="center" vertical="center" wrapText="1"/>
      <protection/>
    </xf>
    <xf numFmtId="0" fontId="4" fillId="0" borderId="2" xfId="19" applyFill="1" applyBorder="1">
      <alignment/>
      <protection/>
    </xf>
    <xf numFmtId="4" fontId="4" fillId="0" borderId="2" xfId="19" applyNumberFormat="1" applyFont="1" applyFill="1" applyBorder="1" applyAlignment="1">
      <alignment horizontal="center" wrapText="1"/>
      <protection/>
    </xf>
    <xf numFmtId="4" fontId="4" fillId="0" borderId="2" xfId="19" applyNumberFormat="1" applyFont="1" applyBorder="1">
      <alignment/>
      <protection/>
    </xf>
    <xf numFmtId="4" fontId="4" fillId="0" borderId="0" xfId="19" applyNumberFormat="1">
      <alignment/>
      <protection/>
    </xf>
    <xf numFmtId="0" fontId="4" fillId="0" borderId="1" xfId="19" applyFont="1" applyFill="1" applyBorder="1" applyAlignment="1">
      <alignment wrapText="1"/>
      <protection/>
    </xf>
    <xf numFmtId="0" fontId="4" fillId="0" borderId="1" xfId="19" applyFont="1" applyFill="1" applyBorder="1">
      <alignment/>
      <protection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0" xfId="19" applyFill="1">
      <alignment/>
      <protection/>
    </xf>
    <xf numFmtId="0" fontId="4" fillId="0" borderId="0" xfId="19" applyFont="1" applyBorder="1">
      <alignment/>
      <protection/>
    </xf>
    <xf numFmtId="0" fontId="4" fillId="0" borderId="0" xfId="19" applyFont="1" applyFill="1">
      <alignment/>
      <protection/>
    </xf>
    <xf numFmtId="0" fontId="4" fillId="0" borderId="0" xfId="19" applyFont="1">
      <alignment/>
      <protection/>
    </xf>
    <xf numFmtId="0" fontId="0" fillId="0" borderId="0" xfId="0" applyFont="1" applyAlignment="1">
      <alignment/>
    </xf>
    <xf numFmtId="9" fontId="4" fillId="0" borderId="2" xfId="19" applyNumberFormat="1" applyFont="1" applyFill="1" applyBorder="1" applyAlignment="1">
      <alignment horizontal="center"/>
      <protection/>
    </xf>
    <xf numFmtId="9" fontId="4" fillId="0" borderId="1" xfId="19" applyNumberFormat="1" applyFill="1" applyBorder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4" fillId="0" borderId="0" xfId="20" applyAlignment="1">
      <alignment horizontal="center"/>
      <protection/>
    </xf>
    <xf numFmtId="2" fontId="4" fillId="0" borderId="0" xfId="20" applyNumberFormat="1" applyAlignment="1">
      <alignment horizontal="center"/>
      <protection/>
    </xf>
    <xf numFmtId="0" fontId="4" fillId="0" borderId="0" xfId="20">
      <alignment/>
      <protection/>
    </xf>
    <xf numFmtId="0" fontId="4" fillId="0" borderId="0" xfId="20" applyBorder="1">
      <alignment/>
      <protection/>
    </xf>
    <xf numFmtId="0" fontId="4" fillId="0" borderId="1" xfId="20" applyFill="1" applyBorder="1" applyAlignment="1">
      <alignment horizontal="center"/>
      <protection/>
    </xf>
    <xf numFmtId="0" fontId="1" fillId="0" borderId="5" xfId="20" applyFont="1" applyFill="1" applyBorder="1" applyAlignment="1">
      <alignment horizontal="center" vertical="center" wrapText="1"/>
      <protection/>
    </xf>
    <xf numFmtId="0" fontId="1" fillId="0" borderId="6" xfId="20" applyFont="1" applyFill="1" applyBorder="1" applyAlignment="1">
      <alignment horizontal="center" vertical="center" wrapText="1"/>
      <protection/>
    </xf>
    <xf numFmtId="2" fontId="1" fillId="0" borderId="6" xfId="20" applyNumberFormat="1" applyFont="1" applyFill="1" applyBorder="1" applyAlignment="1">
      <alignment horizontal="center" vertical="center" wrapText="1"/>
      <protection/>
    </xf>
    <xf numFmtId="2" fontId="1" fillId="0" borderId="1" xfId="20" applyNumberFormat="1" applyFont="1" applyFill="1" applyBorder="1" applyAlignment="1">
      <alignment horizontal="center" vertical="center" wrapText="1"/>
      <protection/>
    </xf>
    <xf numFmtId="4" fontId="1" fillId="0" borderId="2" xfId="20" applyNumberFormat="1" applyFont="1" applyFill="1" applyBorder="1" applyAlignment="1">
      <alignment horizontal="center" vertical="center" wrapText="1"/>
      <protection/>
    </xf>
    <xf numFmtId="0" fontId="1" fillId="0" borderId="1" xfId="20" applyFont="1" applyFill="1" applyBorder="1" applyAlignment="1">
      <alignment horizontal="center" vertical="center" wrapText="1"/>
      <protection/>
    </xf>
    <xf numFmtId="0" fontId="1" fillId="0" borderId="6" xfId="20" applyFont="1" applyFill="1" applyBorder="1" applyAlignment="1">
      <alignment vertical="center" wrapText="1"/>
      <protection/>
    </xf>
    <xf numFmtId="0" fontId="2" fillId="0" borderId="1" xfId="20" applyFont="1" applyFill="1" applyBorder="1" applyAlignment="1">
      <alignment horizontal="center"/>
      <protection/>
    </xf>
    <xf numFmtId="0" fontId="3" fillId="0" borderId="1" xfId="20" applyFont="1" applyFill="1" applyBorder="1" applyAlignment="1">
      <alignment horizontal="center" vertical="center" wrapText="1"/>
      <protection/>
    </xf>
    <xf numFmtId="0" fontId="3" fillId="0" borderId="6" xfId="20" applyFont="1" applyFill="1" applyBorder="1" applyAlignment="1">
      <alignment horizontal="center" vertical="center" wrapText="1"/>
      <protection/>
    </xf>
    <xf numFmtId="0" fontId="4" fillId="0" borderId="3" xfId="20" applyFill="1" applyBorder="1" applyAlignment="1">
      <alignment horizontal="center" vertical="center"/>
      <protection/>
    </xf>
    <xf numFmtId="9" fontId="4" fillId="0" borderId="1" xfId="19" applyNumberFormat="1" applyFill="1" applyBorder="1" applyAlignment="1">
      <alignment horizontal="center" vertical="center"/>
      <protection/>
    </xf>
    <xf numFmtId="9" fontId="5" fillId="0" borderId="7" xfId="20" applyNumberFormat="1" applyFont="1" applyFill="1" applyBorder="1" applyAlignment="1" applyProtection="1">
      <alignment horizontal="center" vertical="center" wrapText="1"/>
      <protection/>
    </xf>
    <xf numFmtId="4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0" xfId="19" applyFill="1" applyBorder="1">
      <alignment/>
      <protection/>
    </xf>
    <xf numFmtId="4" fontId="4" fillId="0" borderId="8" xfId="20" applyNumberFormat="1" applyFont="1" applyFill="1" applyBorder="1" applyAlignment="1" applyProtection="1">
      <alignment horizontal="center" wrapText="1"/>
      <protection/>
    </xf>
    <xf numFmtId="9" fontId="5" fillId="0" borderId="7" xfId="20" applyNumberFormat="1" applyFont="1" applyFill="1" applyBorder="1" applyAlignment="1" applyProtection="1">
      <alignment horizontal="center" wrapText="1"/>
      <protection/>
    </xf>
    <xf numFmtId="4" fontId="4" fillId="0" borderId="1" xfId="20" applyNumberFormat="1" applyFont="1" applyFill="1" applyBorder="1" applyAlignment="1" applyProtection="1">
      <alignment horizontal="center" wrapText="1"/>
      <protection/>
    </xf>
    <xf numFmtId="9" fontId="4" fillId="0" borderId="9" xfId="19" applyNumberFormat="1" applyFill="1" applyBorder="1" applyAlignment="1">
      <alignment horizontal="center"/>
      <protection/>
    </xf>
    <xf numFmtId="9" fontId="5" fillId="0" borderId="10" xfId="20" applyNumberFormat="1" applyFont="1" applyFill="1" applyBorder="1" applyAlignment="1" applyProtection="1">
      <alignment horizontal="center" wrapText="1"/>
      <protection/>
    </xf>
    <xf numFmtId="4" fontId="4" fillId="0" borderId="9" xfId="20" applyNumberFormat="1" applyFont="1" applyFill="1" applyBorder="1" applyAlignment="1" applyProtection="1">
      <alignment horizontal="center" wrapText="1"/>
      <protection/>
    </xf>
    <xf numFmtId="0" fontId="4" fillId="0" borderId="1" xfId="20" applyBorder="1">
      <alignment/>
      <protection/>
    </xf>
    <xf numFmtId="4" fontId="4" fillId="0" borderId="1" xfId="20" applyNumberFormat="1" applyBorder="1">
      <alignment/>
      <protection/>
    </xf>
    <xf numFmtId="4" fontId="4" fillId="0" borderId="1" xfId="20" applyNumberFormat="1" applyBorder="1" applyAlignment="1">
      <alignment horizontal="center"/>
      <protection/>
    </xf>
    <xf numFmtId="0" fontId="4" fillId="0" borderId="5" xfId="20" applyFill="1" applyBorder="1" applyAlignment="1">
      <alignment horizontal="center"/>
      <protection/>
    </xf>
    <xf numFmtId="0" fontId="4" fillId="0" borderId="1" xfId="20" applyFont="1" applyBorder="1" applyAlignment="1">
      <alignment vertical="top" wrapText="1"/>
      <protection/>
    </xf>
    <xf numFmtId="2" fontId="4" fillId="0" borderId="1" xfId="20" applyNumberFormat="1" applyFont="1" applyFill="1" applyBorder="1" applyAlignment="1">
      <alignment horizontal="center" vertical="center" wrapText="1"/>
      <protection/>
    </xf>
    <xf numFmtId="9" fontId="4" fillId="0" borderId="1" xfId="20" applyNumberFormat="1" applyFont="1" applyFill="1" applyBorder="1" applyAlignment="1">
      <alignment horizontal="center" vertical="center" wrapText="1"/>
      <protection/>
    </xf>
    <xf numFmtId="4" fontId="4" fillId="0" borderId="6" xfId="20" applyNumberFormat="1" applyFont="1" applyFill="1" applyBorder="1" applyAlignment="1">
      <alignment horizontal="center" vertical="center" wrapText="1"/>
      <protection/>
    </xf>
    <xf numFmtId="4" fontId="4" fillId="0" borderId="1" xfId="20" applyNumberFormat="1" applyFont="1" applyFill="1" applyBorder="1" applyAlignment="1">
      <alignment horizontal="center" vertical="center" wrapText="1"/>
      <protection/>
    </xf>
    <xf numFmtId="0" fontId="5" fillId="0" borderId="2" xfId="20" applyFont="1" applyFill="1" applyBorder="1" applyAlignment="1">
      <alignment horizontal="left" vertical="center" wrapText="1"/>
      <protection/>
    </xf>
    <xf numFmtId="0" fontId="6" fillId="0" borderId="3" xfId="20" applyFont="1" applyFill="1" applyBorder="1" applyAlignment="1">
      <alignment horizontal="center" vertical="center" wrapText="1"/>
      <protection/>
    </xf>
    <xf numFmtId="0" fontId="10" fillId="0" borderId="3" xfId="20" applyFont="1" applyFill="1" applyBorder="1" applyAlignment="1">
      <alignment horizontal="center" vertical="center" wrapText="1"/>
      <protection/>
    </xf>
    <xf numFmtId="4" fontId="4" fillId="0" borderId="3" xfId="20" applyNumberFormat="1" applyFill="1" applyBorder="1" applyAlignment="1" applyProtection="1">
      <alignment horizontal="center" vertical="center"/>
      <protection/>
    </xf>
    <xf numFmtId="4" fontId="4" fillId="0" borderId="3" xfId="20" applyNumberFormat="1" applyFont="1" applyFill="1" applyBorder="1" applyAlignment="1" applyProtection="1">
      <alignment horizontal="center" vertical="center" wrapText="1"/>
      <protection/>
    </xf>
    <xf numFmtId="9" fontId="4" fillId="0" borderId="3" xfId="20" applyNumberFormat="1" applyFill="1" applyBorder="1" applyAlignment="1" applyProtection="1">
      <alignment horizontal="center" vertical="center"/>
      <protection/>
    </xf>
    <xf numFmtId="0" fontId="4" fillId="2" borderId="3" xfId="20" applyFill="1" applyBorder="1" applyAlignment="1">
      <alignment horizontal="center" vertical="center"/>
      <protection/>
    </xf>
    <xf numFmtId="0" fontId="4" fillId="0" borderId="1" xfId="0" applyFont="1" applyBorder="1" applyAlignment="1">
      <alignment vertical="top" wrapText="1"/>
    </xf>
    <xf numFmtId="0" fontId="1" fillId="0" borderId="11" xfId="20" applyFont="1" applyFill="1" applyBorder="1" applyAlignment="1">
      <alignment horizontal="center" vertical="center" wrapText="1"/>
      <protection/>
    </xf>
    <xf numFmtId="0" fontId="2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0" xfId="20" applyFill="1">
      <alignment/>
      <protection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4" fillId="0" borderId="0" xfId="19" applyNumberFormat="1" applyFont="1" applyFill="1" applyBorder="1" applyAlignment="1">
      <alignment horizontal="right" wrapText="1"/>
      <protection/>
    </xf>
    <xf numFmtId="4" fontId="4" fillId="0" borderId="0" xfId="19" applyNumberFormat="1" applyFont="1" applyBorder="1" applyAlignment="1">
      <alignment horizontal="right"/>
      <protection/>
    </xf>
    <xf numFmtId="4" fontId="4" fillId="0" borderId="0" xfId="19" applyNumberFormat="1" applyFont="1" applyBorder="1">
      <alignment/>
      <protection/>
    </xf>
    <xf numFmtId="4" fontId="4" fillId="0" borderId="0" xfId="18" applyNumberFormat="1" applyFont="1" applyBorder="1">
      <alignment/>
      <protection/>
    </xf>
    <xf numFmtId="0" fontId="4" fillId="0" borderId="0" xfId="20" applyFill="1" applyBorder="1" applyAlignment="1">
      <alignment horizontal="center" vertical="center"/>
      <protection/>
    </xf>
    <xf numFmtId="0" fontId="4" fillId="2" borderId="0" xfId="20" applyFill="1" applyBorder="1" applyAlignment="1">
      <alignment horizontal="center" vertical="center"/>
      <protection/>
    </xf>
    <xf numFmtId="0" fontId="4" fillId="0" borderId="8" xfId="20" applyFill="1" applyBorder="1" applyAlignment="1" applyProtection="1">
      <alignment horizontal="center" vertical="center"/>
      <protection/>
    </xf>
    <xf numFmtId="0" fontId="4" fillId="0" borderId="6" xfId="20" applyBorder="1">
      <alignment/>
      <protection/>
    </xf>
    <xf numFmtId="0" fontId="4" fillId="0" borderId="3" xfId="19" applyFont="1" applyFill="1" applyBorder="1" applyAlignment="1">
      <alignment horizontal="center"/>
      <protection/>
    </xf>
    <xf numFmtId="0" fontId="12" fillId="0" borderId="0" xfId="0" applyFont="1" applyAlignment="1">
      <alignment/>
    </xf>
    <xf numFmtId="0" fontId="12" fillId="0" borderId="8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2" fontId="14" fillId="0" borderId="4" xfId="0" applyNumberFormat="1" applyFont="1" applyFill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wrapText="1"/>
    </xf>
    <xf numFmtId="2" fontId="12" fillId="0" borderId="2" xfId="0" applyNumberFormat="1" applyFont="1" applyFill="1" applyBorder="1" applyAlignment="1">
      <alignment horizontal="center" wrapText="1"/>
    </xf>
    <xf numFmtId="9" fontId="12" fillId="0" borderId="2" xfId="0" applyNumberFormat="1" applyFont="1" applyFill="1" applyBorder="1" applyAlignment="1">
      <alignment horizontal="center" wrapText="1"/>
    </xf>
    <xf numFmtId="0" fontId="17" fillId="0" borderId="2" xfId="0" applyFont="1" applyFill="1" applyBorder="1" applyAlignment="1">
      <alignment wrapText="1"/>
    </xf>
    <xf numFmtId="0" fontId="17" fillId="0" borderId="2" xfId="0" applyFont="1" applyFill="1" applyBorder="1" applyAlignment="1">
      <alignment wrapText="1"/>
    </xf>
    <xf numFmtId="0" fontId="12" fillId="0" borderId="2" xfId="0" applyFont="1" applyFill="1" applyBorder="1" applyAlignment="1">
      <alignment wrapText="1"/>
    </xf>
    <xf numFmtId="0" fontId="12" fillId="0" borderId="13" xfId="0" applyFont="1" applyFill="1" applyBorder="1" applyAlignment="1">
      <alignment horizontal="center"/>
    </xf>
    <xf numFmtId="0" fontId="12" fillId="0" borderId="2" xfId="0" applyFont="1" applyFill="1" applyBorder="1" applyAlignment="1">
      <alignment/>
    </xf>
    <xf numFmtId="0" fontId="12" fillId="0" borderId="1" xfId="0" applyFont="1" applyFill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0" fontId="12" fillId="0" borderId="14" xfId="0" applyFont="1" applyFill="1" applyBorder="1" applyAlignment="1">
      <alignment/>
    </xf>
    <xf numFmtId="0" fontId="12" fillId="0" borderId="14" xfId="0" applyFont="1" applyFill="1" applyBorder="1" applyAlignment="1">
      <alignment horizontal="center" wrapText="1"/>
    </xf>
    <xf numFmtId="2" fontId="12" fillId="0" borderId="14" xfId="0" applyNumberFormat="1" applyFont="1" applyFill="1" applyBorder="1" applyAlignment="1">
      <alignment horizontal="center" wrapText="1"/>
    </xf>
    <xf numFmtId="0" fontId="17" fillId="0" borderId="15" xfId="0" applyFont="1" applyFill="1" applyBorder="1" applyAlignment="1">
      <alignment wrapText="1"/>
    </xf>
    <xf numFmtId="0" fontId="17" fillId="0" borderId="1" xfId="19" applyFont="1" applyFill="1" applyBorder="1">
      <alignment/>
      <protection/>
    </xf>
    <xf numFmtId="0" fontId="17" fillId="0" borderId="1" xfId="19" applyFont="1" applyFill="1" applyBorder="1" applyAlignment="1">
      <alignment horizontal="center"/>
      <protection/>
    </xf>
    <xf numFmtId="4" fontId="12" fillId="0" borderId="4" xfId="0" applyNumberFormat="1" applyFont="1" applyFill="1" applyBorder="1" applyAlignment="1">
      <alignment horizontal="center" wrapText="1"/>
    </xf>
    <xf numFmtId="0" fontId="17" fillId="0" borderId="1" xfId="19" applyFont="1" applyFill="1" applyBorder="1" applyAlignment="1">
      <alignment vertical="top" wrapText="1"/>
      <protection/>
    </xf>
    <xf numFmtId="0" fontId="17" fillId="0" borderId="15" xfId="19" applyFont="1" applyFill="1" applyBorder="1" applyAlignment="1">
      <alignment horizontal="center" vertical="center"/>
      <protection/>
    </xf>
    <xf numFmtId="0" fontId="17" fillId="0" borderId="1" xfId="19" applyFont="1" applyFill="1" applyBorder="1" applyAlignment="1">
      <alignment horizontal="center" vertical="center"/>
      <protection/>
    </xf>
    <xf numFmtId="9" fontId="17" fillId="0" borderId="1" xfId="19" applyNumberFormat="1" applyFont="1" applyFill="1" applyBorder="1" applyAlignment="1">
      <alignment horizontal="center"/>
      <protection/>
    </xf>
    <xf numFmtId="2" fontId="12" fillId="0" borderId="1" xfId="0" applyNumberFormat="1" applyFont="1" applyBorder="1" applyAlignment="1">
      <alignment/>
    </xf>
    <xf numFmtId="0" fontId="12" fillId="0" borderId="1" xfId="0" applyFont="1" applyBorder="1" applyAlignment="1">
      <alignment/>
    </xf>
    <xf numFmtId="0" fontId="13" fillId="0" borderId="8" xfId="0" applyFont="1" applyBorder="1" applyAlignment="1">
      <alignment/>
    </xf>
    <xf numFmtId="0" fontId="13" fillId="0" borderId="5" xfId="0" applyFont="1" applyBorder="1" applyAlignment="1">
      <alignment/>
    </xf>
    <xf numFmtId="0" fontId="13" fillId="0" borderId="5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wrapText="1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wrapText="1"/>
    </xf>
    <xf numFmtId="0" fontId="12" fillId="0" borderId="2" xfId="0" applyFont="1" applyBorder="1" applyAlignment="1">
      <alignment/>
    </xf>
    <xf numFmtId="4" fontId="12" fillId="0" borderId="2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2" xfId="0" applyFont="1" applyBorder="1" applyAlignment="1">
      <alignment/>
    </xf>
    <xf numFmtId="4" fontId="17" fillId="0" borderId="2" xfId="0" applyNumberFormat="1" applyFont="1" applyBorder="1" applyAlignment="1">
      <alignment horizontal="center"/>
    </xf>
    <xf numFmtId="0" fontId="17" fillId="0" borderId="2" xfId="0" applyFont="1" applyBorder="1" applyAlignment="1">
      <alignment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2" fontId="17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2" fontId="12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/>
    </xf>
    <xf numFmtId="4" fontId="12" fillId="0" borderId="2" xfId="0" applyNumberFormat="1" applyFont="1" applyFill="1" applyBorder="1" applyAlignment="1">
      <alignment horizontal="center"/>
    </xf>
    <xf numFmtId="4" fontId="12" fillId="0" borderId="2" xfId="0" applyNumberFormat="1" applyFont="1" applyBorder="1" applyAlignment="1">
      <alignment/>
    </xf>
    <xf numFmtId="0" fontId="13" fillId="0" borderId="4" xfId="0" applyFont="1" applyFill="1" applyBorder="1" applyAlignment="1">
      <alignment/>
    </xf>
    <xf numFmtId="0" fontId="13" fillId="0" borderId="1" xfId="0" applyFont="1" applyFill="1" applyBorder="1" applyAlignment="1">
      <alignment/>
    </xf>
    <xf numFmtId="0" fontId="13" fillId="0" borderId="7" xfId="0" applyFont="1" applyFill="1" applyBorder="1" applyAlignment="1">
      <alignment/>
    </xf>
    <xf numFmtId="0" fontId="13" fillId="0" borderId="2" xfId="0" applyFont="1" applyFill="1" applyBorder="1" applyAlignment="1">
      <alignment wrapText="1"/>
    </xf>
    <xf numFmtId="0" fontId="13" fillId="0" borderId="2" xfId="0" applyFont="1" applyFill="1" applyBorder="1" applyAlignment="1">
      <alignment horizontal="center"/>
    </xf>
    <xf numFmtId="4" fontId="13" fillId="0" borderId="2" xfId="0" applyNumberFormat="1" applyFont="1" applyFill="1" applyBorder="1" applyAlignment="1">
      <alignment horizontal="center" wrapText="1"/>
    </xf>
    <xf numFmtId="4" fontId="14" fillId="0" borderId="2" xfId="0" applyNumberFormat="1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6" fillId="0" borderId="2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left" wrapText="1"/>
    </xf>
    <xf numFmtId="4" fontId="17" fillId="0" borderId="2" xfId="0" applyNumberFormat="1" applyFont="1" applyFill="1" applyBorder="1" applyAlignment="1">
      <alignment horizontal="center"/>
    </xf>
    <xf numFmtId="9" fontId="17" fillId="0" borderId="2" xfId="0" applyNumberFormat="1" applyFont="1" applyFill="1" applyBorder="1" applyAlignment="1">
      <alignment horizontal="center"/>
    </xf>
    <xf numFmtId="0" fontId="17" fillId="0" borderId="2" xfId="0" applyFont="1" applyFill="1" applyBorder="1" applyAlignment="1">
      <alignment/>
    </xf>
    <xf numFmtId="0" fontId="17" fillId="0" borderId="2" xfId="0" applyFont="1" applyFill="1" applyBorder="1" applyAlignment="1">
      <alignment wrapText="1"/>
    </xf>
    <xf numFmtId="4" fontId="12" fillId="0" borderId="2" xfId="0" applyNumberFormat="1" applyFont="1" applyFill="1" applyBorder="1" applyAlignment="1">
      <alignment horizontal="center" wrapText="1"/>
    </xf>
    <xf numFmtId="0" fontId="17" fillId="0" borderId="5" xfId="0" applyFont="1" applyFill="1" applyBorder="1" applyAlignment="1">
      <alignment vertical="center" wrapText="1"/>
    </xf>
    <xf numFmtId="0" fontId="17" fillId="0" borderId="5" xfId="19" applyFont="1" applyFill="1" applyBorder="1" applyAlignment="1">
      <alignment horizontal="center" vertical="center"/>
      <protection/>
    </xf>
    <xf numFmtId="0" fontId="17" fillId="0" borderId="5" xfId="19" applyFont="1" applyFill="1" applyBorder="1" applyAlignment="1">
      <alignment horizontal="center"/>
      <protection/>
    </xf>
    <xf numFmtId="4" fontId="12" fillId="0" borderId="3" xfId="0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wrapText="1"/>
    </xf>
    <xf numFmtId="0" fontId="17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horizontal="center"/>
    </xf>
    <xf numFmtId="4" fontId="17" fillId="0" borderId="1" xfId="0" applyNumberFormat="1" applyFont="1" applyFill="1" applyBorder="1" applyAlignment="1">
      <alignment horizontal="center"/>
    </xf>
    <xf numFmtId="0" fontId="17" fillId="0" borderId="1" xfId="19" applyFont="1" applyFill="1" applyBorder="1" applyAlignment="1">
      <alignment wrapText="1"/>
      <protection/>
    </xf>
    <xf numFmtId="0" fontId="17" fillId="0" borderId="1" xfId="19" applyFont="1" applyFill="1" applyBorder="1">
      <alignment/>
      <protection/>
    </xf>
    <xf numFmtId="0" fontId="17" fillId="0" borderId="1" xfId="19" applyFont="1" applyFill="1" applyBorder="1" applyAlignment="1">
      <alignment horizontal="center"/>
      <protection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wrapText="1"/>
    </xf>
    <xf numFmtId="0" fontId="12" fillId="0" borderId="9" xfId="0" applyFont="1" applyFill="1" applyBorder="1" applyAlignment="1">
      <alignment horizontal="center" wrapText="1"/>
    </xf>
    <xf numFmtId="2" fontId="12" fillId="0" borderId="9" xfId="0" applyNumberFormat="1" applyFont="1" applyFill="1" applyBorder="1" applyAlignment="1">
      <alignment horizontal="center" wrapText="1"/>
    </xf>
    <xf numFmtId="4" fontId="12" fillId="0" borderId="9" xfId="0" applyNumberFormat="1" applyFont="1" applyFill="1" applyBorder="1" applyAlignment="1">
      <alignment horizontal="center" wrapText="1"/>
    </xf>
    <xf numFmtId="9" fontId="17" fillId="0" borderId="14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0" xfId="19" applyFont="1">
      <alignment/>
      <protection/>
    </xf>
    <xf numFmtId="0" fontId="17" fillId="0" borderId="2" xfId="19" applyFont="1" applyFill="1" applyBorder="1" applyAlignment="1">
      <alignment horizontal="center"/>
      <protection/>
    </xf>
    <xf numFmtId="0" fontId="14" fillId="0" borderId="2" xfId="19" applyFont="1" applyFill="1" applyBorder="1" applyAlignment="1">
      <alignment horizontal="center" vertical="center" wrapText="1"/>
      <protection/>
    </xf>
    <xf numFmtId="0" fontId="14" fillId="0" borderId="4" xfId="19" applyFont="1" applyFill="1" applyBorder="1" applyAlignment="1">
      <alignment horizontal="center" vertical="center" wrapText="1"/>
      <protection/>
    </xf>
    <xf numFmtId="2" fontId="14" fillId="0" borderId="4" xfId="19" applyNumberFormat="1" applyFont="1" applyFill="1" applyBorder="1" applyAlignment="1">
      <alignment horizontal="center" vertical="center" wrapText="1"/>
      <protection/>
    </xf>
    <xf numFmtId="4" fontId="14" fillId="0" borderId="14" xfId="19" applyNumberFormat="1" applyFont="1" applyFill="1" applyBorder="1" applyAlignment="1">
      <alignment horizontal="center" vertical="center" wrapText="1"/>
      <protection/>
    </xf>
    <xf numFmtId="1" fontId="14" fillId="0" borderId="2" xfId="19" applyNumberFormat="1" applyFont="1" applyFill="1" applyBorder="1" applyAlignment="1">
      <alignment horizontal="center" vertical="center" wrapText="1"/>
      <protection/>
    </xf>
    <xf numFmtId="0" fontId="14" fillId="0" borderId="2" xfId="19" applyFont="1" applyFill="1" applyBorder="1" applyAlignment="1">
      <alignment horizontal="center" wrapText="1"/>
      <protection/>
    </xf>
    <xf numFmtId="0" fontId="16" fillId="0" borderId="14" xfId="19" applyFont="1" applyFill="1" applyBorder="1" applyAlignment="1">
      <alignment horizontal="center"/>
      <protection/>
    </xf>
    <xf numFmtId="0" fontId="16" fillId="0" borderId="14" xfId="19" applyFont="1" applyFill="1" applyBorder="1" applyAlignment="1">
      <alignment horizontal="center" vertical="center" wrapText="1"/>
      <protection/>
    </xf>
    <xf numFmtId="0" fontId="16" fillId="0" borderId="17" xfId="19" applyFont="1" applyFill="1" applyBorder="1" applyAlignment="1">
      <alignment horizontal="center" vertical="center" wrapText="1"/>
      <protection/>
    </xf>
    <xf numFmtId="0" fontId="16" fillId="0" borderId="9" xfId="19" applyFont="1" applyFill="1" applyBorder="1" applyAlignment="1">
      <alignment horizontal="center" vertical="center" wrapText="1"/>
      <protection/>
    </xf>
    <xf numFmtId="0" fontId="16" fillId="0" borderId="10" xfId="19" applyFont="1" applyFill="1" applyBorder="1" applyAlignment="1">
      <alignment horizontal="center" vertical="center" wrapText="1"/>
      <protection/>
    </xf>
    <xf numFmtId="0" fontId="15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7" fillId="0" borderId="1" xfId="19" applyFont="1" applyFill="1" applyBorder="1" applyAlignment="1">
      <alignment vertical="top" wrapText="1"/>
      <protection/>
    </xf>
    <xf numFmtId="0" fontId="17" fillId="0" borderId="1" xfId="19" applyFont="1" applyFill="1" applyBorder="1" applyAlignment="1">
      <alignment horizontal="center" vertical="center"/>
      <protection/>
    </xf>
    <xf numFmtId="2" fontId="17" fillId="0" borderId="6" xfId="19" applyNumberFormat="1" applyFont="1" applyFill="1" applyBorder="1" applyAlignment="1">
      <alignment horizontal="center" wrapText="1"/>
      <protection/>
    </xf>
    <xf numFmtId="9" fontId="17" fillId="0" borderId="15" xfId="19" applyNumberFormat="1" applyFont="1" applyFill="1" applyBorder="1" applyAlignment="1">
      <alignment horizontal="center" wrapText="1"/>
      <protection/>
    </xf>
    <xf numFmtId="0" fontId="17" fillId="0" borderId="1" xfId="19" applyFont="1" applyFill="1" applyBorder="1" applyAlignment="1">
      <alignment horizontal="center" wrapText="1"/>
      <protection/>
    </xf>
    <xf numFmtId="2" fontId="17" fillId="0" borderId="6" xfId="19" applyNumberFormat="1" applyFont="1" applyFill="1" applyBorder="1" applyAlignment="1">
      <alignment horizontal="center" vertical="center" wrapText="1"/>
      <protection/>
    </xf>
    <xf numFmtId="0" fontId="17" fillId="0" borderId="3" xfId="19" applyFont="1" applyFill="1" applyBorder="1" applyAlignment="1">
      <alignment horizontal="center"/>
      <protection/>
    </xf>
    <xf numFmtId="0" fontId="17" fillId="0" borderId="18" xfId="19" applyFont="1" applyFill="1" applyBorder="1">
      <alignment/>
      <protection/>
    </xf>
    <xf numFmtId="0" fontId="17" fillId="0" borderId="18" xfId="19" applyFont="1" applyFill="1" applyBorder="1" applyAlignment="1">
      <alignment horizontal="center"/>
      <protection/>
    </xf>
    <xf numFmtId="0" fontId="17" fillId="0" borderId="19" xfId="19" applyFont="1" applyFill="1" applyBorder="1" applyAlignment="1">
      <alignment horizontal="center"/>
      <protection/>
    </xf>
    <xf numFmtId="0" fontId="17" fillId="0" borderId="2" xfId="19" applyFont="1" applyFill="1" applyBorder="1" applyAlignment="1">
      <alignment wrapText="1"/>
      <protection/>
    </xf>
    <xf numFmtId="0" fontId="17" fillId="0" borderId="2" xfId="19" applyFont="1" applyFill="1" applyBorder="1" applyAlignment="1">
      <alignment horizontal="center"/>
      <protection/>
    </xf>
    <xf numFmtId="2" fontId="17" fillId="0" borderId="2" xfId="19" applyNumberFormat="1" applyFont="1" applyFill="1" applyBorder="1" applyAlignment="1">
      <alignment horizontal="center" vertical="center" wrapText="1"/>
      <protection/>
    </xf>
    <xf numFmtId="2" fontId="17" fillId="0" borderId="3" xfId="19" applyNumberFormat="1" applyFont="1" applyFill="1" applyBorder="1" applyAlignment="1">
      <alignment horizontal="center" vertical="center" wrapText="1"/>
      <protection/>
    </xf>
    <xf numFmtId="4" fontId="17" fillId="0" borderId="2" xfId="19" applyNumberFormat="1" applyFont="1" applyFill="1" applyBorder="1" applyAlignment="1">
      <alignment horizontal="center" wrapText="1"/>
      <protection/>
    </xf>
    <xf numFmtId="0" fontId="17" fillId="0" borderId="15" xfId="19" applyFont="1" applyFill="1" applyBorder="1" applyAlignment="1">
      <alignment horizontal="center" vertical="center"/>
      <protection/>
    </xf>
    <xf numFmtId="0" fontId="17" fillId="0" borderId="1" xfId="19" applyFont="1" applyBorder="1">
      <alignment/>
      <protection/>
    </xf>
    <xf numFmtId="0" fontId="4" fillId="0" borderId="0" xfId="20" applyFont="1">
      <alignment/>
      <protection/>
    </xf>
    <xf numFmtId="0" fontId="1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12" fillId="0" borderId="6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2" fontId="0" fillId="0" borderId="0" xfId="0" applyNumberFormat="1" applyBorder="1" applyAlignment="1">
      <alignment horizontal="left"/>
    </xf>
    <xf numFmtId="0" fontId="13" fillId="0" borderId="20" xfId="0" applyFont="1" applyBorder="1" applyAlignment="1">
      <alignment horizontal="left" wrapText="1"/>
    </xf>
    <xf numFmtId="0" fontId="13" fillId="0" borderId="21" xfId="0" applyFont="1" applyBorder="1" applyAlignment="1">
      <alignment horizontal="left" wrapText="1"/>
    </xf>
    <xf numFmtId="0" fontId="13" fillId="0" borderId="22" xfId="0" applyFont="1" applyBorder="1" applyAlignment="1">
      <alignment horizontal="left" wrapText="1"/>
    </xf>
    <xf numFmtId="0" fontId="12" fillId="0" borderId="0" xfId="0" applyFont="1" applyAlignment="1">
      <alignment horizontal="left"/>
    </xf>
    <xf numFmtId="0" fontId="12" fillId="0" borderId="1" xfId="0" applyFont="1" applyBorder="1" applyAlignment="1">
      <alignment horizontal="center"/>
    </xf>
    <xf numFmtId="0" fontId="1" fillId="0" borderId="20" xfId="19" applyFont="1" applyBorder="1" applyAlignment="1">
      <alignment horizontal="left" wrapText="1"/>
      <protection/>
    </xf>
    <xf numFmtId="0" fontId="1" fillId="0" borderId="21" xfId="19" applyFont="1" applyBorder="1" applyAlignment="1">
      <alignment horizontal="left" wrapText="1"/>
      <protection/>
    </xf>
    <xf numFmtId="0" fontId="1" fillId="0" borderId="22" xfId="19" applyFont="1" applyBorder="1" applyAlignment="1">
      <alignment horizontal="left" wrapText="1"/>
      <protection/>
    </xf>
    <xf numFmtId="0" fontId="14" fillId="0" borderId="20" xfId="19" applyFont="1" applyBorder="1" applyAlignment="1">
      <alignment horizontal="left" wrapText="1"/>
      <protection/>
    </xf>
    <xf numFmtId="0" fontId="14" fillId="0" borderId="21" xfId="19" applyFont="1" applyBorder="1" applyAlignment="1">
      <alignment horizontal="left" wrapText="1"/>
      <protection/>
    </xf>
    <xf numFmtId="0" fontId="14" fillId="0" borderId="22" xfId="19" applyFont="1" applyBorder="1" applyAlignment="1">
      <alignment horizontal="left" wrapText="1"/>
      <protection/>
    </xf>
    <xf numFmtId="0" fontId="17" fillId="0" borderId="1" xfId="19" applyFont="1" applyBorder="1" applyAlignment="1">
      <alignment horizontal="center"/>
      <protection/>
    </xf>
    <xf numFmtId="0" fontId="1" fillId="0" borderId="20" xfId="20" applyFont="1" applyBorder="1" applyAlignment="1">
      <alignment horizontal="left" wrapText="1"/>
      <protection/>
    </xf>
    <xf numFmtId="0" fontId="1" fillId="0" borderId="21" xfId="20" applyFont="1" applyBorder="1" applyAlignment="1">
      <alignment horizontal="left" wrapText="1"/>
      <protection/>
    </xf>
    <xf numFmtId="0" fontId="1" fillId="0" borderId="22" xfId="20" applyFont="1" applyBorder="1" applyAlignment="1">
      <alignment horizontal="left" wrapText="1"/>
      <protection/>
    </xf>
    <xf numFmtId="4" fontId="1" fillId="0" borderId="0" xfId="20" applyNumberFormat="1" applyFont="1" applyBorder="1" applyAlignment="1">
      <alignment vertical="center" wrapText="1"/>
      <protection/>
    </xf>
    <xf numFmtId="0" fontId="17" fillId="0" borderId="24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left" wrapText="1"/>
    </xf>
    <xf numFmtId="0" fontId="17" fillId="0" borderId="5" xfId="0" applyFont="1" applyFill="1" applyBorder="1" applyAlignment="1">
      <alignment horizontal="left" wrapText="1"/>
    </xf>
  </cellXfs>
  <cellStyles count="11">
    <cellStyle name="Normal" xfId="0"/>
    <cellStyle name="Comma" xfId="15"/>
    <cellStyle name="Comma [0]" xfId="16"/>
    <cellStyle name="Hyperlink" xfId="17"/>
    <cellStyle name="Normalny_Blok operacyjny" xfId="18"/>
    <cellStyle name="Normalny_pakiet cewniki" xfId="19"/>
    <cellStyle name="Normalny_Wycena igły, strzyk, kaniule 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M62"/>
  <sheetViews>
    <sheetView workbookViewId="0" topLeftCell="A37">
      <selection activeCell="C8" sqref="C8"/>
    </sheetView>
  </sheetViews>
  <sheetFormatPr defaultColWidth="9.00390625" defaultRowHeight="12.75"/>
  <cols>
    <col min="1" max="1" width="3.375" style="0" customWidth="1"/>
    <col min="2" max="2" width="34.125" style="0" customWidth="1"/>
    <col min="3" max="3" width="10.125" style="0" customWidth="1"/>
    <col min="4" max="4" width="12.125" style="0" customWidth="1"/>
    <col min="5" max="5" width="4.875" style="0" bestFit="1" customWidth="1"/>
    <col min="8" max="8" width="12.00390625" style="0" bestFit="1" customWidth="1"/>
    <col min="10" max="10" width="12.00390625" style="0" bestFit="1" customWidth="1"/>
    <col min="11" max="11" width="13.125" style="0" bestFit="1" customWidth="1"/>
  </cols>
  <sheetData>
    <row r="1" spans="1:11" ht="12.75">
      <c r="A1" s="253" t="s">
        <v>170</v>
      </c>
      <c r="B1" s="253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13.5" thickBo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 ht="13.5" thickBot="1">
      <c r="A3" s="255" t="s">
        <v>175</v>
      </c>
      <c r="B3" s="256"/>
      <c r="C3" s="256"/>
      <c r="D3" s="256"/>
      <c r="E3" s="256"/>
      <c r="F3" s="257"/>
      <c r="G3" s="111"/>
      <c r="H3" s="111"/>
      <c r="I3" s="111"/>
      <c r="J3" s="111"/>
      <c r="K3" s="111"/>
    </row>
    <row r="4" spans="1:11" ht="36">
      <c r="A4" s="112" t="s">
        <v>0</v>
      </c>
      <c r="B4" s="113" t="s">
        <v>1</v>
      </c>
      <c r="C4" s="113" t="s">
        <v>2</v>
      </c>
      <c r="D4" s="113" t="s">
        <v>3</v>
      </c>
      <c r="E4" s="113" t="s">
        <v>4</v>
      </c>
      <c r="F4" s="114" t="s">
        <v>5</v>
      </c>
      <c r="G4" s="115" t="s">
        <v>6</v>
      </c>
      <c r="H4" s="116" t="s">
        <v>7</v>
      </c>
      <c r="I4" s="117" t="s">
        <v>8</v>
      </c>
      <c r="J4" s="118" t="s">
        <v>145</v>
      </c>
      <c r="K4" s="117" t="s">
        <v>10</v>
      </c>
    </row>
    <row r="5" spans="1:11" ht="12.75">
      <c r="A5" s="119">
        <v>1</v>
      </c>
      <c r="B5" s="120">
        <v>2</v>
      </c>
      <c r="C5" s="120">
        <v>3</v>
      </c>
      <c r="D5" s="120">
        <v>4</v>
      </c>
      <c r="E5" s="120">
        <v>5</v>
      </c>
      <c r="F5" s="121">
        <v>6</v>
      </c>
      <c r="G5" s="121">
        <v>7</v>
      </c>
      <c r="H5" s="121">
        <v>8</v>
      </c>
      <c r="I5" s="121">
        <v>9</v>
      </c>
      <c r="J5" s="121">
        <v>10</v>
      </c>
      <c r="K5" s="121">
        <v>11</v>
      </c>
    </row>
    <row r="6" spans="1:11" ht="12.75">
      <c r="A6" s="122"/>
      <c r="B6" s="123"/>
      <c r="C6" s="123"/>
      <c r="D6" s="124"/>
      <c r="E6" s="123"/>
      <c r="F6" s="125"/>
      <c r="G6" s="123"/>
      <c r="H6" s="126" t="s">
        <v>163</v>
      </c>
      <c r="I6" s="126"/>
      <c r="J6" s="126" t="s">
        <v>166</v>
      </c>
      <c r="K6" s="126" t="s">
        <v>167</v>
      </c>
    </row>
    <row r="7" spans="1:11" ht="24">
      <c r="A7" s="127" t="s">
        <v>11</v>
      </c>
      <c r="B7" s="128" t="s">
        <v>12</v>
      </c>
      <c r="C7" s="128"/>
      <c r="D7" s="129"/>
      <c r="E7" s="130" t="s">
        <v>13</v>
      </c>
      <c r="F7" s="130">
        <f>50+10+25+80</f>
        <v>165</v>
      </c>
      <c r="G7" s="131"/>
      <c r="H7" s="131"/>
      <c r="I7" s="132"/>
      <c r="J7" s="130"/>
      <c r="K7" s="131"/>
    </row>
    <row r="8" spans="1:11" ht="36">
      <c r="A8" s="127" t="s">
        <v>14</v>
      </c>
      <c r="B8" s="128" t="s">
        <v>15</v>
      </c>
      <c r="C8" s="128"/>
      <c r="D8" s="128"/>
      <c r="E8" s="130" t="s">
        <v>13</v>
      </c>
      <c r="F8" s="130">
        <f>50+50+20+50+20+80</f>
        <v>270</v>
      </c>
      <c r="G8" s="131"/>
      <c r="H8" s="131"/>
      <c r="I8" s="132"/>
      <c r="J8" s="130"/>
      <c r="K8" s="131"/>
    </row>
    <row r="9" spans="1:11" ht="36">
      <c r="A9" s="127" t="s">
        <v>16</v>
      </c>
      <c r="B9" s="128" t="s">
        <v>17</v>
      </c>
      <c r="C9" s="128"/>
      <c r="D9" s="128"/>
      <c r="E9" s="130" t="s">
        <v>13</v>
      </c>
      <c r="F9" s="130">
        <f>10+800+50+800+10+50+20+50+20</f>
        <v>1810</v>
      </c>
      <c r="G9" s="131"/>
      <c r="H9" s="131"/>
      <c r="I9" s="132"/>
      <c r="J9" s="130"/>
      <c r="K9" s="131"/>
    </row>
    <row r="10" spans="1:11" ht="36">
      <c r="A10" s="127" t="s">
        <v>18</v>
      </c>
      <c r="B10" s="128" t="s">
        <v>19</v>
      </c>
      <c r="C10" s="128"/>
      <c r="D10" s="128"/>
      <c r="E10" s="130" t="s">
        <v>13</v>
      </c>
      <c r="F10" s="130">
        <f>10+50+10+50+50+30</f>
        <v>200</v>
      </c>
      <c r="G10" s="131"/>
      <c r="H10" s="131"/>
      <c r="I10" s="132"/>
      <c r="J10" s="130"/>
      <c r="K10" s="131"/>
    </row>
    <row r="11" spans="1:11" ht="36">
      <c r="A11" s="127" t="s">
        <v>20</v>
      </c>
      <c r="B11" s="128" t="s">
        <v>21</v>
      </c>
      <c r="C11" s="128"/>
      <c r="D11" s="128"/>
      <c r="E11" s="130" t="s">
        <v>13</v>
      </c>
      <c r="F11" s="130">
        <f>10+50+10+50+50</f>
        <v>170</v>
      </c>
      <c r="G11" s="131"/>
      <c r="H11" s="131"/>
      <c r="I11" s="132"/>
      <c r="J11" s="130"/>
      <c r="K11" s="131"/>
    </row>
    <row r="12" spans="1:11" ht="36">
      <c r="A12" s="127" t="s">
        <v>22</v>
      </c>
      <c r="B12" s="128" t="s">
        <v>23</v>
      </c>
      <c r="C12" s="128"/>
      <c r="D12" s="128"/>
      <c r="E12" s="130" t="s">
        <v>13</v>
      </c>
      <c r="F12" s="130">
        <f>20+50+50+10+25+80+50+10</f>
        <v>295</v>
      </c>
      <c r="G12" s="131"/>
      <c r="H12" s="131"/>
      <c r="I12" s="132"/>
      <c r="J12" s="130"/>
      <c r="K12" s="131"/>
    </row>
    <row r="13" spans="1:11" ht="36">
      <c r="A13" s="127" t="s">
        <v>24</v>
      </c>
      <c r="B13" s="128" t="s">
        <v>25</v>
      </c>
      <c r="C13" s="128"/>
      <c r="D13" s="128"/>
      <c r="E13" s="130" t="s">
        <v>13</v>
      </c>
      <c r="F13" s="130">
        <f>20+50+50+10+80+200+10</f>
        <v>420</v>
      </c>
      <c r="G13" s="131"/>
      <c r="H13" s="131"/>
      <c r="I13" s="132"/>
      <c r="J13" s="130"/>
      <c r="K13" s="131"/>
    </row>
    <row r="14" spans="1:11" ht="24">
      <c r="A14" s="127" t="s">
        <v>26</v>
      </c>
      <c r="B14" s="128" t="s">
        <v>27</v>
      </c>
      <c r="C14" s="128"/>
      <c r="D14" s="128"/>
      <c r="E14" s="130" t="s">
        <v>13</v>
      </c>
      <c r="F14" s="130">
        <f>20+50+10+80+10</f>
        <v>170</v>
      </c>
      <c r="G14" s="131"/>
      <c r="H14" s="131"/>
      <c r="I14" s="132"/>
      <c r="J14" s="130"/>
      <c r="K14" s="131"/>
    </row>
    <row r="15" spans="1:11" ht="24">
      <c r="A15" s="127" t="s">
        <v>28</v>
      </c>
      <c r="B15" s="128" t="s">
        <v>29</v>
      </c>
      <c r="C15" s="128"/>
      <c r="D15" s="128"/>
      <c r="E15" s="130" t="s">
        <v>13</v>
      </c>
      <c r="F15" s="130">
        <f>20+50+20</f>
        <v>90</v>
      </c>
      <c r="G15" s="131"/>
      <c r="H15" s="131"/>
      <c r="I15" s="132"/>
      <c r="J15" s="130"/>
      <c r="K15" s="131"/>
    </row>
    <row r="16" spans="1:11" ht="61.5" customHeight="1">
      <c r="A16" s="127" t="s">
        <v>30</v>
      </c>
      <c r="B16" s="128" t="s">
        <v>31</v>
      </c>
      <c r="C16" s="128"/>
      <c r="D16" s="128"/>
      <c r="E16" s="130" t="s">
        <v>13</v>
      </c>
      <c r="F16" s="130">
        <f>30+15+5</f>
        <v>50</v>
      </c>
      <c r="G16" s="131"/>
      <c r="H16" s="131"/>
      <c r="I16" s="132"/>
      <c r="J16" s="130"/>
      <c r="K16" s="131"/>
    </row>
    <row r="17" spans="1:11" ht="63" customHeight="1">
      <c r="A17" s="127" t="s">
        <v>32</v>
      </c>
      <c r="B17" s="128" t="s">
        <v>33</v>
      </c>
      <c r="C17" s="128"/>
      <c r="D17" s="128"/>
      <c r="E17" s="130" t="s">
        <v>13</v>
      </c>
      <c r="F17" s="130">
        <f>10+10+15+20+10</f>
        <v>65</v>
      </c>
      <c r="G17" s="131"/>
      <c r="H17" s="131"/>
      <c r="I17" s="132"/>
      <c r="J17" s="130"/>
      <c r="K17" s="131"/>
    </row>
    <row r="18" spans="1:11" ht="63.75" customHeight="1">
      <c r="A18" s="127" t="s">
        <v>34</v>
      </c>
      <c r="B18" s="128" t="s">
        <v>35</v>
      </c>
      <c r="C18" s="128"/>
      <c r="D18" s="128"/>
      <c r="E18" s="130" t="s">
        <v>13</v>
      </c>
      <c r="F18" s="130">
        <f>300+50+20+15+20+40+30+10+10</f>
        <v>495</v>
      </c>
      <c r="G18" s="131"/>
      <c r="H18" s="131"/>
      <c r="I18" s="132"/>
      <c r="J18" s="130"/>
      <c r="K18" s="131"/>
    </row>
    <row r="19" spans="1:11" ht="63" customHeight="1">
      <c r="A19" s="127" t="s">
        <v>36</v>
      </c>
      <c r="B19" s="128" t="s">
        <v>37</v>
      </c>
      <c r="C19" s="128"/>
      <c r="D19" s="128"/>
      <c r="E19" s="130" t="s">
        <v>13</v>
      </c>
      <c r="F19" s="130">
        <f>100+500+500+50+30+15+10+100+20+20+30+80+50+10</f>
        <v>1515</v>
      </c>
      <c r="G19" s="131"/>
      <c r="H19" s="131"/>
      <c r="I19" s="132"/>
      <c r="J19" s="130"/>
      <c r="K19" s="131"/>
    </row>
    <row r="20" spans="1:11" ht="61.5" customHeight="1">
      <c r="A20" s="127" t="s">
        <v>38</v>
      </c>
      <c r="B20" s="128" t="s">
        <v>39</v>
      </c>
      <c r="C20" s="128"/>
      <c r="D20" s="128"/>
      <c r="E20" s="130" t="s">
        <v>13</v>
      </c>
      <c r="F20" s="130">
        <f>100+500+200+120+40+60+100+50+50+100+120+50+50+80+50+10</f>
        <v>1680</v>
      </c>
      <c r="G20" s="131"/>
      <c r="H20" s="131"/>
      <c r="I20" s="132"/>
      <c r="J20" s="130"/>
      <c r="K20" s="131"/>
    </row>
    <row r="21" spans="1:11" ht="63" customHeight="1">
      <c r="A21" s="127" t="s">
        <v>40</v>
      </c>
      <c r="B21" s="128" t="s">
        <v>41</v>
      </c>
      <c r="C21" s="128"/>
      <c r="D21" s="128"/>
      <c r="E21" s="130" t="s">
        <v>13</v>
      </c>
      <c r="F21" s="130">
        <f>100+150+300+150+120+200+200+50+50+100+120+60+120+100+50+40</f>
        <v>1910</v>
      </c>
      <c r="G21" s="131"/>
      <c r="H21" s="131"/>
      <c r="I21" s="132"/>
      <c r="J21" s="130"/>
      <c r="K21" s="131"/>
    </row>
    <row r="22" spans="1:11" ht="61.5" customHeight="1">
      <c r="A22" s="127" t="s">
        <v>42</v>
      </c>
      <c r="B22" s="128" t="s">
        <v>43</v>
      </c>
      <c r="C22" s="128"/>
      <c r="D22" s="128"/>
      <c r="E22" s="130" t="s">
        <v>13</v>
      </c>
      <c r="F22" s="130">
        <f>100+300+25+30+200+20+100+120+40+10+100+40</f>
        <v>1085</v>
      </c>
      <c r="G22" s="131"/>
      <c r="H22" s="131"/>
      <c r="I22" s="132"/>
      <c r="J22" s="130"/>
      <c r="K22" s="131"/>
    </row>
    <row r="23" spans="1:11" ht="63.75" customHeight="1">
      <c r="A23" s="127" t="s">
        <v>44</v>
      </c>
      <c r="B23" s="128" t="s">
        <v>45</v>
      </c>
      <c r="C23" s="128"/>
      <c r="D23" s="128"/>
      <c r="E23" s="130" t="s">
        <v>13</v>
      </c>
      <c r="F23" s="130">
        <f>50+10+200+30+25+10+100+50+100+20+60+20</f>
        <v>675</v>
      </c>
      <c r="G23" s="131"/>
      <c r="H23" s="131"/>
      <c r="I23" s="132"/>
      <c r="J23" s="130"/>
      <c r="K23" s="131"/>
    </row>
    <row r="24" spans="1:11" ht="61.5" customHeight="1">
      <c r="A24" s="127" t="s">
        <v>46</v>
      </c>
      <c r="B24" s="128" t="s">
        <v>47</v>
      </c>
      <c r="C24" s="128"/>
      <c r="D24" s="128"/>
      <c r="E24" s="130" t="s">
        <v>13</v>
      </c>
      <c r="F24" s="130">
        <f>50+10+150+10+10+20</f>
        <v>250</v>
      </c>
      <c r="G24" s="131"/>
      <c r="H24" s="131"/>
      <c r="I24" s="132"/>
      <c r="J24" s="130"/>
      <c r="K24" s="131"/>
    </row>
    <row r="25" spans="1:11" ht="12.75">
      <c r="A25" s="127" t="s">
        <v>48</v>
      </c>
      <c r="B25" s="133" t="s">
        <v>49</v>
      </c>
      <c r="C25" s="128"/>
      <c r="D25" s="128"/>
      <c r="E25" s="130" t="s">
        <v>50</v>
      </c>
      <c r="F25" s="130">
        <f>50+100+25</f>
        <v>175</v>
      </c>
      <c r="G25" s="131"/>
      <c r="H25" s="131"/>
      <c r="I25" s="132"/>
      <c r="J25" s="130"/>
      <c r="K25" s="131"/>
    </row>
    <row r="26" spans="1:11" ht="12.75">
      <c r="A26" s="127" t="s">
        <v>51</v>
      </c>
      <c r="B26" s="128" t="s">
        <v>52</v>
      </c>
      <c r="C26" s="128"/>
      <c r="D26" s="128"/>
      <c r="E26" s="130" t="s">
        <v>50</v>
      </c>
      <c r="F26" s="130">
        <f>500+500+25+20+50</f>
        <v>1095</v>
      </c>
      <c r="G26" s="131"/>
      <c r="H26" s="131"/>
      <c r="I26" s="132"/>
      <c r="J26" s="130"/>
      <c r="K26" s="131"/>
    </row>
    <row r="27" spans="1:11" ht="12.75">
      <c r="A27" s="127" t="s">
        <v>53</v>
      </c>
      <c r="B27" s="128" t="s">
        <v>54</v>
      </c>
      <c r="C27" s="128"/>
      <c r="D27" s="128"/>
      <c r="E27" s="130" t="s">
        <v>50</v>
      </c>
      <c r="F27" s="130">
        <f>500+500+25+100+10+100+50+10+50</f>
        <v>1345</v>
      </c>
      <c r="G27" s="131"/>
      <c r="H27" s="131"/>
      <c r="I27" s="132"/>
      <c r="J27" s="130"/>
      <c r="K27" s="131"/>
    </row>
    <row r="28" spans="1:11" ht="12.75">
      <c r="A28" s="127" t="s">
        <v>55</v>
      </c>
      <c r="B28" s="128" t="s">
        <v>56</v>
      </c>
      <c r="C28" s="128"/>
      <c r="D28" s="128"/>
      <c r="E28" s="130" t="s">
        <v>50</v>
      </c>
      <c r="F28" s="130">
        <f>500+500+25+100+10+100+10+250+10+50</f>
        <v>1555</v>
      </c>
      <c r="G28" s="131"/>
      <c r="H28" s="131"/>
      <c r="I28" s="132"/>
      <c r="J28" s="130"/>
      <c r="K28" s="131"/>
    </row>
    <row r="29" spans="1:11" ht="12.75">
      <c r="A29" s="127" t="s">
        <v>57</v>
      </c>
      <c r="B29" s="128" t="s">
        <v>58</v>
      </c>
      <c r="C29" s="128"/>
      <c r="D29" s="128"/>
      <c r="E29" s="130" t="s">
        <v>50</v>
      </c>
      <c r="F29" s="130">
        <f>50+200+200+25+100+10+100+10+100+10+50</f>
        <v>855</v>
      </c>
      <c r="G29" s="131"/>
      <c r="H29" s="131"/>
      <c r="I29" s="132"/>
      <c r="J29" s="130"/>
      <c r="K29" s="131"/>
    </row>
    <row r="30" spans="1:11" ht="12.75">
      <c r="A30" s="127" t="s">
        <v>59</v>
      </c>
      <c r="B30" s="128" t="s">
        <v>60</v>
      </c>
      <c r="C30" s="128"/>
      <c r="D30" s="128"/>
      <c r="E30" s="130" t="s">
        <v>50</v>
      </c>
      <c r="F30" s="130">
        <f>50+200+50</f>
        <v>300</v>
      </c>
      <c r="G30" s="131"/>
      <c r="H30" s="131"/>
      <c r="I30" s="132"/>
      <c r="J30" s="130"/>
      <c r="K30" s="131"/>
    </row>
    <row r="31" spans="1:11" ht="12.75">
      <c r="A31" s="127" t="s">
        <v>61</v>
      </c>
      <c r="B31" s="128" t="s">
        <v>62</v>
      </c>
      <c r="C31" s="128"/>
      <c r="D31" s="128"/>
      <c r="E31" s="130" t="s">
        <v>50</v>
      </c>
      <c r="F31" s="130">
        <f>50+20+200</f>
        <v>270</v>
      </c>
      <c r="G31" s="131"/>
      <c r="H31" s="131"/>
      <c r="I31" s="132"/>
      <c r="J31" s="130"/>
      <c r="K31" s="131"/>
    </row>
    <row r="32" spans="1:11" ht="12.75">
      <c r="A32" s="127" t="s">
        <v>63</v>
      </c>
      <c r="B32" s="128" t="s">
        <v>64</v>
      </c>
      <c r="C32" s="128"/>
      <c r="D32" s="128"/>
      <c r="E32" s="130" t="s">
        <v>50</v>
      </c>
      <c r="F32" s="130">
        <f>50+20</f>
        <v>70</v>
      </c>
      <c r="G32" s="131"/>
      <c r="H32" s="131"/>
      <c r="I32" s="132"/>
      <c r="J32" s="130"/>
      <c r="K32" s="131"/>
    </row>
    <row r="33" spans="1:11" ht="12.75">
      <c r="A33" s="127" t="s">
        <v>65</v>
      </c>
      <c r="B33" s="134" t="s">
        <v>66</v>
      </c>
      <c r="C33" s="128"/>
      <c r="D33" s="128"/>
      <c r="E33" s="130" t="s">
        <v>50</v>
      </c>
      <c r="F33" s="130">
        <f>50+20</f>
        <v>70</v>
      </c>
      <c r="G33" s="131"/>
      <c r="H33" s="131"/>
      <c r="I33" s="132"/>
      <c r="J33" s="130"/>
      <c r="K33" s="131"/>
    </row>
    <row r="34" spans="1:11" ht="12.75">
      <c r="A34" s="127" t="s">
        <v>67</v>
      </c>
      <c r="B34" s="134" t="s">
        <v>68</v>
      </c>
      <c r="C34" s="128"/>
      <c r="D34" s="128"/>
      <c r="E34" s="130" t="s">
        <v>50</v>
      </c>
      <c r="F34" s="130">
        <f>50+20</f>
        <v>70</v>
      </c>
      <c r="G34" s="131"/>
      <c r="H34" s="131"/>
      <c r="I34" s="132"/>
      <c r="J34" s="130"/>
      <c r="K34" s="131"/>
    </row>
    <row r="35" spans="1:11" ht="72">
      <c r="A35" s="127" t="s">
        <v>69</v>
      </c>
      <c r="B35" s="135" t="s">
        <v>70</v>
      </c>
      <c r="C35" s="128"/>
      <c r="D35" s="128"/>
      <c r="E35" s="130" t="s">
        <v>50</v>
      </c>
      <c r="F35" s="130">
        <f>300</f>
        <v>300</v>
      </c>
      <c r="G35" s="131"/>
      <c r="H35" s="131"/>
      <c r="I35" s="132"/>
      <c r="J35" s="130"/>
      <c r="K35" s="131"/>
    </row>
    <row r="36" spans="1:11" ht="72">
      <c r="A36" s="127" t="s">
        <v>71</v>
      </c>
      <c r="B36" s="135" t="s">
        <v>72</v>
      </c>
      <c r="C36" s="128"/>
      <c r="D36" s="128"/>
      <c r="E36" s="130" t="s">
        <v>50</v>
      </c>
      <c r="F36" s="130">
        <f>100+120+600+100+20+10+30+20+15+30+300+20+180+50+200+20</f>
        <v>1815</v>
      </c>
      <c r="G36" s="131"/>
      <c r="H36" s="131"/>
      <c r="I36" s="132"/>
      <c r="J36" s="130"/>
      <c r="K36" s="131"/>
    </row>
    <row r="37" spans="1:11" ht="72">
      <c r="A37" s="136" t="s">
        <v>73</v>
      </c>
      <c r="B37" s="135" t="s">
        <v>74</v>
      </c>
      <c r="C37" s="137"/>
      <c r="D37" s="137"/>
      <c r="E37" s="130" t="s">
        <v>50</v>
      </c>
      <c r="F37" s="130">
        <f>100+30+20+30+60+20+30+300+50+140+100+200</f>
        <v>1080</v>
      </c>
      <c r="G37" s="131"/>
      <c r="H37" s="131"/>
      <c r="I37" s="132"/>
      <c r="J37" s="130"/>
      <c r="K37" s="131"/>
    </row>
    <row r="38" spans="1:11" ht="72">
      <c r="A38" s="138" t="s">
        <v>75</v>
      </c>
      <c r="B38" s="139" t="s">
        <v>76</v>
      </c>
      <c r="C38" s="140"/>
      <c r="D38" s="140"/>
      <c r="E38" s="141" t="s">
        <v>50</v>
      </c>
      <c r="F38" s="141">
        <f>100+50+30+20+50+60+20+300+50+140+50+100</f>
        <v>970</v>
      </c>
      <c r="G38" s="142"/>
      <c r="H38" s="142"/>
      <c r="I38" s="132"/>
      <c r="J38" s="130"/>
      <c r="K38" s="131"/>
    </row>
    <row r="39" spans="1:11" ht="61.5" customHeight="1">
      <c r="A39" s="138" t="s">
        <v>147</v>
      </c>
      <c r="B39" s="143" t="s">
        <v>77</v>
      </c>
      <c r="C39" s="144"/>
      <c r="D39" s="144"/>
      <c r="E39" s="145" t="s">
        <v>50</v>
      </c>
      <c r="F39" s="145">
        <f>300+30+30+200+6100+40</f>
        <v>6700</v>
      </c>
      <c r="G39" s="145"/>
      <c r="H39" s="145"/>
      <c r="I39" s="132"/>
      <c r="J39" s="146"/>
      <c r="K39" s="131"/>
    </row>
    <row r="40" spans="1:11" s="32" customFormat="1" ht="108">
      <c r="A40" s="138" t="s">
        <v>148</v>
      </c>
      <c r="B40" s="147" t="s">
        <v>128</v>
      </c>
      <c r="C40" s="148"/>
      <c r="D40" s="149"/>
      <c r="E40" s="145" t="s">
        <v>50</v>
      </c>
      <c r="F40" s="145">
        <f>200</f>
        <v>200</v>
      </c>
      <c r="G40" s="145"/>
      <c r="H40" s="145"/>
      <c r="I40" s="150"/>
      <c r="J40" s="144"/>
      <c r="K40" s="144"/>
    </row>
    <row r="41" spans="1:11" ht="12.75">
      <c r="A41" s="111"/>
      <c r="B41" s="111"/>
      <c r="C41" s="111"/>
      <c r="D41" s="111"/>
      <c r="E41" s="258" t="s">
        <v>78</v>
      </c>
      <c r="F41" s="259"/>
      <c r="G41" s="260"/>
      <c r="H41" s="151">
        <f>SUM(H7:H40)</f>
        <v>0</v>
      </c>
      <c r="I41" s="152"/>
      <c r="J41" s="152">
        <f>SUM(J7:J40)</f>
        <v>0</v>
      </c>
      <c r="K41" s="151">
        <f>SUM(K7:K40)</f>
        <v>0</v>
      </c>
    </row>
    <row r="42" spans="1:11" ht="12.75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</row>
    <row r="43" spans="8:12" ht="12.75">
      <c r="H43" s="98"/>
      <c r="I43" s="94"/>
      <c r="J43" s="92"/>
      <c r="L43" s="92"/>
    </row>
    <row r="44" spans="8:9" ht="12.75">
      <c r="H44" s="98"/>
      <c r="I44" s="95"/>
    </row>
    <row r="45" spans="2:13" ht="12.75">
      <c r="B45" s="93"/>
      <c r="C45" s="261"/>
      <c r="D45" s="261"/>
      <c r="E45" s="261"/>
      <c r="F45" s="261"/>
      <c r="H45" s="93"/>
      <c r="I45" s="97"/>
      <c r="M45" s="94"/>
    </row>
    <row r="46" spans="2:13" ht="12.75">
      <c r="B46" s="92"/>
      <c r="C46" s="254"/>
      <c r="D46" s="254"/>
      <c r="E46" s="254"/>
      <c r="F46" s="254"/>
      <c r="H46" s="98"/>
      <c r="I46" s="94"/>
      <c r="M46" s="95"/>
    </row>
    <row r="47" spans="8:12" ht="12.75">
      <c r="H47" s="98"/>
      <c r="I47" s="95"/>
      <c r="L47" s="96"/>
    </row>
    <row r="48" spans="3:8" ht="12.75">
      <c r="C48" s="254"/>
      <c r="D48" s="254"/>
      <c r="H48" s="93"/>
    </row>
    <row r="49" ht="12.75">
      <c r="H49" s="99"/>
    </row>
    <row r="50" spans="8:12" ht="12.75">
      <c r="H50" s="98"/>
      <c r="J50" s="92"/>
      <c r="L50" s="92"/>
    </row>
    <row r="51" spans="8:12" ht="12.75">
      <c r="H51" s="101"/>
      <c r="J51" s="96"/>
      <c r="K51" s="96"/>
      <c r="L51" s="94"/>
    </row>
    <row r="52" spans="8:12" ht="12.75">
      <c r="H52" s="100"/>
      <c r="J52" s="96"/>
      <c r="K52" s="96"/>
      <c r="L52" s="96"/>
    </row>
    <row r="53" ht="12.75">
      <c r="H53" s="100"/>
    </row>
    <row r="54" ht="12.75">
      <c r="H54" s="93"/>
    </row>
    <row r="55" ht="12.75">
      <c r="H55" s="93"/>
    </row>
    <row r="56" ht="12.75">
      <c r="H56" s="100"/>
    </row>
    <row r="57" ht="12.75">
      <c r="H57" s="102"/>
    </row>
    <row r="58" spans="8:10" ht="12.75">
      <c r="H58" s="93"/>
      <c r="J58" s="104"/>
    </row>
    <row r="59" ht="12.75">
      <c r="H59" s="103"/>
    </row>
    <row r="60" ht="12.75">
      <c r="H60" s="93"/>
    </row>
    <row r="61" ht="12.75">
      <c r="H61" s="93"/>
    </row>
    <row r="62" spans="8:12" ht="12.75">
      <c r="H62" s="93"/>
      <c r="L62" s="105"/>
    </row>
  </sheetData>
  <mergeCells count="6">
    <mergeCell ref="A1:B1"/>
    <mergeCell ref="C48:D48"/>
    <mergeCell ref="A3:F3"/>
    <mergeCell ref="E41:G41"/>
    <mergeCell ref="C45:F45"/>
    <mergeCell ref="C46:F46"/>
  </mergeCells>
  <printOptions/>
  <pageMargins left="0.75" right="0.75" top="0.17" bottom="0.16" header="0.2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K27"/>
  <sheetViews>
    <sheetView workbookViewId="0" topLeftCell="A7">
      <selection activeCell="F23" sqref="F23"/>
    </sheetView>
  </sheetViews>
  <sheetFormatPr defaultColWidth="9.00390625" defaultRowHeight="12.75"/>
  <cols>
    <col min="1" max="1" width="3.875" style="0" customWidth="1"/>
    <col min="2" max="2" width="36.875" style="0" customWidth="1"/>
    <col min="3" max="3" width="9.75390625" style="0" customWidth="1"/>
    <col min="4" max="4" width="12.00390625" style="0" customWidth="1"/>
    <col min="5" max="5" width="4.875" style="0" bestFit="1" customWidth="1"/>
    <col min="8" max="8" width="12.00390625" style="0" bestFit="1" customWidth="1"/>
    <col min="9" max="9" width="7.625" style="0" customWidth="1"/>
    <col min="10" max="10" width="12.00390625" style="0" bestFit="1" customWidth="1"/>
    <col min="11" max="11" width="13.125" style="0" bestFit="1" customWidth="1"/>
  </cols>
  <sheetData>
    <row r="1" spans="1:11" ht="12.75">
      <c r="A1" s="265" t="s">
        <v>170</v>
      </c>
      <c r="B1" s="265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13.5" thickBo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 ht="28.5" customHeight="1" thickBot="1">
      <c r="A3" s="262" t="s">
        <v>176</v>
      </c>
      <c r="B3" s="263"/>
      <c r="C3" s="263"/>
      <c r="D3" s="263"/>
      <c r="E3" s="263"/>
      <c r="F3" s="264"/>
      <c r="G3" s="111"/>
      <c r="H3" s="111"/>
      <c r="I3" s="111"/>
      <c r="J3" s="111"/>
      <c r="K3" s="111"/>
    </row>
    <row r="4" spans="1:11" ht="36">
      <c r="A4" s="153" t="s">
        <v>0</v>
      </c>
      <c r="B4" s="154" t="s">
        <v>1</v>
      </c>
      <c r="C4" s="155" t="s">
        <v>2</v>
      </c>
      <c r="D4" s="156" t="s">
        <v>79</v>
      </c>
      <c r="E4" s="157" t="s">
        <v>4</v>
      </c>
      <c r="F4" s="157" t="s">
        <v>80</v>
      </c>
      <c r="G4" s="158" t="s">
        <v>6</v>
      </c>
      <c r="H4" s="158" t="s">
        <v>7</v>
      </c>
      <c r="I4" s="158" t="s">
        <v>8</v>
      </c>
      <c r="J4" s="158" t="s">
        <v>145</v>
      </c>
      <c r="K4" s="159" t="s">
        <v>10</v>
      </c>
    </row>
    <row r="5" spans="1:11" ht="12.75">
      <c r="A5" s="160">
        <v>1</v>
      </c>
      <c r="B5" s="161">
        <v>2</v>
      </c>
      <c r="C5" s="161">
        <v>3</v>
      </c>
      <c r="D5" s="160">
        <v>4</v>
      </c>
      <c r="E5" s="160">
        <v>5</v>
      </c>
      <c r="F5" s="160">
        <v>6</v>
      </c>
      <c r="G5" s="160">
        <v>7</v>
      </c>
      <c r="H5" s="160">
        <v>8</v>
      </c>
      <c r="I5" s="160">
        <v>9</v>
      </c>
      <c r="J5" s="160">
        <v>10</v>
      </c>
      <c r="K5" s="160">
        <v>11</v>
      </c>
    </row>
    <row r="6" spans="1:11" ht="12.75">
      <c r="A6" s="122"/>
      <c r="B6" s="123"/>
      <c r="C6" s="123"/>
      <c r="D6" s="124"/>
      <c r="E6" s="123"/>
      <c r="F6" s="125"/>
      <c r="G6" s="123"/>
      <c r="H6" s="126" t="s">
        <v>163</v>
      </c>
      <c r="I6" s="126"/>
      <c r="J6" s="126" t="s">
        <v>166</v>
      </c>
      <c r="K6" s="126" t="s">
        <v>167</v>
      </c>
    </row>
    <row r="7" spans="1:11" ht="24">
      <c r="A7" s="162" t="s">
        <v>11</v>
      </c>
      <c r="B7" s="163" t="s">
        <v>81</v>
      </c>
      <c r="C7" s="164"/>
      <c r="D7" s="164"/>
      <c r="E7" s="162" t="s">
        <v>13</v>
      </c>
      <c r="F7" s="162">
        <f>50</f>
        <v>50</v>
      </c>
      <c r="G7" s="162"/>
      <c r="H7" s="165"/>
      <c r="I7" s="165"/>
      <c r="J7" s="165"/>
      <c r="K7" s="165"/>
    </row>
    <row r="8" spans="1:11" ht="24">
      <c r="A8" s="162" t="s">
        <v>14</v>
      </c>
      <c r="B8" s="163" t="s">
        <v>82</v>
      </c>
      <c r="C8" s="164"/>
      <c r="D8" s="164"/>
      <c r="E8" s="162" t="s">
        <v>50</v>
      </c>
      <c r="F8" s="162">
        <f>50+250</f>
        <v>300</v>
      </c>
      <c r="G8" s="162"/>
      <c r="H8" s="165"/>
      <c r="I8" s="165"/>
      <c r="J8" s="165"/>
      <c r="K8" s="165"/>
    </row>
    <row r="9" spans="1:11" ht="24">
      <c r="A9" s="162" t="s">
        <v>16</v>
      </c>
      <c r="B9" s="163" t="s">
        <v>83</v>
      </c>
      <c r="C9" s="164"/>
      <c r="D9" s="164"/>
      <c r="E9" s="162" t="s">
        <v>50</v>
      </c>
      <c r="F9" s="162">
        <f>50+20</f>
        <v>70</v>
      </c>
      <c r="G9" s="162"/>
      <c r="H9" s="165"/>
      <c r="I9" s="165"/>
      <c r="J9" s="165"/>
      <c r="K9" s="165"/>
    </row>
    <row r="10" spans="1:11" ht="24">
      <c r="A10" s="162" t="s">
        <v>18</v>
      </c>
      <c r="B10" s="163" t="s">
        <v>84</v>
      </c>
      <c r="C10" s="164"/>
      <c r="D10" s="164"/>
      <c r="E10" s="162" t="s">
        <v>50</v>
      </c>
      <c r="F10" s="162">
        <f>50</f>
        <v>50</v>
      </c>
      <c r="G10" s="162"/>
      <c r="H10" s="165"/>
      <c r="I10" s="165"/>
      <c r="J10" s="165"/>
      <c r="K10" s="165"/>
    </row>
    <row r="11" spans="1:11" ht="24">
      <c r="A11" s="162" t="s">
        <v>20</v>
      </c>
      <c r="B11" s="163" t="s">
        <v>85</v>
      </c>
      <c r="C11" s="164"/>
      <c r="D11" s="164"/>
      <c r="E11" s="162" t="s">
        <v>50</v>
      </c>
      <c r="F11" s="162">
        <f>20</f>
        <v>20</v>
      </c>
      <c r="G11" s="162"/>
      <c r="H11" s="165"/>
      <c r="I11" s="165"/>
      <c r="J11" s="165"/>
      <c r="K11" s="165"/>
    </row>
    <row r="12" spans="1:11" ht="12.75">
      <c r="A12" s="166" t="s">
        <v>22</v>
      </c>
      <c r="B12" s="167" t="s">
        <v>86</v>
      </c>
      <c r="C12" s="167"/>
      <c r="D12" s="167"/>
      <c r="E12" s="166" t="s">
        <v>50</v>
      </c>
      <c r="F12" s="166">
        <f>10</f>
        <v>10</v>
      </c>
      <c r="G12" s="166"/>
      <c r="H12" s="168"/>
      <c r="I12" s="165"/>
      <c r="J12" s="165"/>
      <c r="K12" s="165"/>
    </row>
    <row r="13" spans="1:11" ht="12.75">
      <c r="A13" s="166" t="s">
        <v>24</v>
      </c>
      <c r="B13" s="167" t="s">
        <v>87</v>
      </c>
      <c r="C13" s="167"/>
      <c r="D13" s="167"/>
      <c r="E13" s="166" t="s">
        <v>50</v>
      </c>
      <c r="F13" s="166">
        <f>20+10+25</f>
        <v>55</v>
      </c>
      <c r="G13" s="166"/>
      <c r="H13" s="168"/>
      <c r="I13" s="165"/>
      <c r="J13" s="165"/>
      <c r="K13" s="165"/>
    </row>
    <row r="14" spans="1:11" ht="12.75">
      <c r="A14" s="166" t="s">
        <v>26</v>
      </c>
      <c r="B14" s="167" t="s">
        <v>88</v>
      </c>
      <c r="C14" s="167"/>
      <c r="D14" s="167"/>
      <c r="E14" s="166" t="s">
        <v>50</v>
      </c>
      <c r="F14" s="166">
        <f>20+25</f>
        <v>45</v>
      </c>
      <c r="G14" s="166"/>
      <c r="H14" s="168"/>
      <c r="I14" s="165"/>
      <c r="J14" s="165"/>
      <c r="K14" s="165"/>
    </row>
    <row r="15" spans="1:11" ht="12.75">
      <c r="A15" s="166" t="s">
        <v>28</v>
      </c>
      <c r="B15" s="169" t="s">
        <v>89</v>
      </c>
      <c r="C15" s="170"/>
      <c r="D15" s="170"/>
      <c r="E15" s="171" t="s">
        <v>50</v>
      </c>
      <c r="F15" s="171">
        <f>20</f>
        <v>20</v>
      </c>
      <c r="G15" s="172"/>
      <c r="H15" s="172"/>
      <c r="I15" s="165"/>
      <c r="J15" s="165"/>
      <c r="K15" s="165"/>
    </row>
    <row r="16" spans="1:11" ht="12.75">
      <c r="A16" s="166" t="s">
        <v>30</v>
      </c>
      <c r="B16" s="169" t="s">
        <v>90</v>
      </c>
      <c r="C16" s="170"/>
      <c r="D16" s="170"/>
      <c r="E16" s="171" t="s">
        <v>50</v>
      </c>
      <c r="F16" s="171">
        <f>10</f>
        <v>10</v>
      </c>
      <c r="G16" s="172"/>
      <c r="H16" s="172"/>
      <c r="I16" s="165"/>
      <c r="J16" s="165"/>
      <c r="K16" s="165"/>
    </row>
    <row r="17" spans="1:11" ht="12.75">
      <c r="A17" s="166" t="s">
        <v>32</v>
      </c>
      <c r="B17" s="169" t="s">
        <v>91</v>
      </c>
      <c r="C17" s="170"/>
      <c r="D17" s="170"/>
      <c r="E17" s="171" t="s">
        <v>50</v>
      </c>
      <c r="F17" s="171">
        <f>10</f>
        <v>10</v>
      </c>
      <c r="G17" s="172"/>
      <c r="H17" s="172"/>
      <c r="I17" s="165"/>
      <c r="J17" s="165"/>
      <c r="K17" s="165"/>
    </row>
    <row r="18" spans="1:11" ht="12.75">
      <c r="A18" s="162" t="s">
        <v>34</v>
      </c>
      <c r="B18" s="173" t="s">
        <v>92</v>
      </c>
      <c r="C18" s="128"/>
      <c r="D18" s="128"/>
      <c r="E18" s="174" t="s">
        <v>50</v>
      </c>
      <c r="F18" s="175">
        <f>10+30+100+10+20+10</f>
        <v>180</v>
      </c>
      <c r="G18" s="176"/>
      <c r="H18" s="176"/>
      <c r="I18" s="165"/>
      <c r="J18" s="165"/>
      <c r="K18" s="165"/>
    </row>
    <row r="19" spans="1:11" ht="12.75">
      <c r="A19" s="162" t="s">
        <v>36</v>
      </c>
      <c r="B19" s="173" t="s">
        <v>93</v>
      </c>
      <c r="C19" s="128"/>
      <c r="D19" s="128"/>
      <c r="E19" s="174" t="s">
        <v>50</v>
      </c>
      <c r="F19" s="175">
        <v>190</v>
      </c>
      <c r="G19" s="176"/>
      <c r="H19" s="176"/>
      <c r="I19" s="165"/>
      <c r="J19" s="165"/>
      <c r="K19" s="165"/>
    </row>
    <row r="20" spans="1:11" ht="12.75">
      <c r="A20" s="162" t="s">
        <v>38</v>
      </c>
      <c r="B20" s="173" t="s">
        <v>94</v>
      </c>
      <c r="C20" s="128"/>
      <c r="D20" s="128"/>
      <c r="E20" s="174" t="s">
        <v>50</v>
      </c>
      <c r="F20" s="175">
        <f>10+30+100+10+20+10</f>
        <v>180</v>
      </c>
      <c r="G20" s="176"/>
      <c r="H20" s="176"/>
      <c r="I20" s="165"/>
      <c r="J20" s="165"/>
      <c r="K20" s="165"/>
    </row>
    <row r="21" spans="1:11" ht="36">
      <c r="A21" s="162" t="s">
        <v>40</v>
      </c>
      <c r="B21" s="163" t="s">
        <v>95</v>
      </c>
      <c r="C21" s="164"/>
      <c r="D21" s="164"/>
      <c r="E21" s="162" t="s">
        <v>50</v>
      </c>
      <c r="F21" s="162">
        <f>100</f>
        <v>100</v>
      </c>
      <c r="G21" s="162"/>
      <c r="H21" s="165"/>
      <c r="I21" s="165"/>
      <c r="J21" s="165"/>
      <c r="K21" s="165"/>
    </row>
    <row r="22" spans="1:11" ht="36">
      <c r="A22" s="162" t="s">
        <v>42</v>
      </c>
      <c r="B22" s="163" t="s">
        <v>96</v>
      </c>
      <c r="C22" s="164"/>
      <c r="D22" s="164"/>
      <c r="E22" s="162" t="s">
        <v>50</v>
      </c>
      <c r="F22" s="162">
        <f>20</f>
        <v>20</v>
      </c>
      <c r="G22" s="162"/>
      <c r="H22" s="165"/>
      <c r="I22" s="165"/>
      <c r="J22" s="165"/>
      <c r="K22" s="165"/>
    </row>
    <row r="23" spans="1:11" ht="36">
      <c r="A23" s="162" t="s">
        <v>44</v>
      </c>
      <c r="B23" s="163" t="s">
        <v>97</v>
      </c>
      <c r="C23" s="164"/>
      <c r="D23" s="164"/>
      <c r="E23" s="162" t="s">
        <v>50</v>
      </c>
      <c r="F23" s="162">
        <f>20</f>
        <v>20</v>
      </c>
      <c r="G23" s="162"/>
      <c r="H23" s="165"/>
      <c r="I23" s="165"/>
      <c r="J23" s="165"/>
      <c r="K23" s="165"/>
    </row>
    <row r="24" spans="1:11" ht="36">
      <c r="A24" s="166" t="s">
        <v>46</v>
      </c>
      <c r="B24" s="133" t="s">
        <v>98</v>
      </c>
      <c r="C24" s="167"/>
      <c r="D24" s="167"/>
      <c r="E24" s="166" t="s">
        <v>50</v>
      </c>
      <c r="F24" s="177">
        <f>10</f>
        <v>10</v>
      </c>
      <c r="G24" s="166"/>
      <c r="H24" s="168"/>
      <c r="I24" s="165"/>
      <c r="J24" s="165"/>
      <c r="K24" s="165"/>
    </row>
    <row r="25" spans="1:11" ht="12.75">
      <c r="A25" s="111"/>
      <c r="B25" s="111"/>
      <c r="C25" s="111"/>
      <c r="D25" s="111"/>
      <c r="E25" s="111"/>
      <c r="F25" s="111"/>
      <c r="G25" s="164" t="s">
        <v>99</v>
      </c>
      <c r="H25" s="178">
        <f>SUM(H7:H24)</f>
        <v>0</v>
      </c>
      <c r="I25" s="179"/>
      <c r="J25" s="179">
        <f>SUM(J7:J24)</f>
        <v>0</v>
      </c>
      <c r="K25" s="178">
        <f>SUM(K7:K24)</f>
        <v>0</v>
      </c>
    </row>
    <row r="26" spans="1:11" ht="12.75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</row>
    <row r="27" spans="1:11" ht="12.75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</row>
  </sheetData>
  <mergeCells count="2">
    <mergeCell ref="A3:F3"/>
    <mergeCell ref="A1:B1"/>
  </mergeCells>
  <printOptions/>
  <pageMargins left="0.75" right="0.75" top="0.3" bottom="0.51" header="0.34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K36"/>
  <sheetViews>
    <sheetView tabSelected="1" workbookViewId="0" topLeftCell="A19">
      <selection activeCell="G42" sqref="G42"/>
    </sheetView>
  </sheetViews>
  <sheetFormatPr defaultColWidth="9.00390625" defaultRowHeight="12.75"/>
  <cols>
    <col min="1" max="1" width="3.375" style="0" bestFit="1" customWidth="1"/>
    <col min="2" max="2" width="34.00390625" style="0" customWidth="1"/>
    <col min="3" max="3" width="15.25390625" style="0" customWidth="1"/>
    <col min="4" max="4" width="12.75390625" style="0" customWidth="1"/>
    <col min="5" max="5" width="4.875" style="0" bestFit="1" customWidth="1"/>
    <col min="6" max="6" width="7.625" style="0" customWidth="1"/>
    <col min="8" max="8" width="12.00390625" style="0" customWidth="1"/>
    <col min="9" max="9" width="7.25390625" style="0" customWidth="1"/>
    <col min="10" max="10" width="12.00390625" style="0" bestFit="1" customWidth="1"/>
    <col min="11" max="11" width="13.125" style="0" bestFit="1" customWidth="1"/>
  </cols>
  <sheetData>
    <row r="1" spans="1:11" ht="12.75">
      <c r="A1" s="111"/>
      <c r="B1" s="265" t="s">
        <v>170</v>
      </c>
      <c r="C1" s="265"/>
      <c r="D1" s="111"/>
      <c r="E1" s="111"/>
      <c r="F1" s="111"/>
      <c r="G1" s="111"/>
      <c r="H1" s="111"/>
      <c r="I1" s="111"/>
      <c r="J1" s="111"/>
      <c r="K1" s="111"/>
    </row>
    <row r="2" spans="1:11" ht="13.5" thickBo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 ht="13.5" thickBot="1">
      <c r="A3" s="255" t="s">
        <v>177</v>
      </c>
      <c r="B3" s="256"/>
      <c r="C3" s="256"/>
      <c r="D3" s="256"/>
      <c r="E3" s="256"/>
      <c r="F3" s="257"/>
      <c r="G3" s="111"/>
      <c r="H3" s="111"/>
      <c r="I3" s="111"/>
      <c r="J3" s="111"/>
      <c r="K3" s="111"/>
    </row>
    <row r="4" spans="1:11" ht="12.7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:11" ht="39.75" customHeight="1">
      <c r="A5" s="180" t="s">
        <v>0</v>
      </c>
      <c r="B5" s="181" t="s">
        <v>1</v>
      </c>
      <c r="C5" s="182"/>
      <c r="D5" s="183" t="s">
        <v>101</v>
      </c>
      <c r="E5" s="184" t="s">
        <v>4</v>
      </c>
      <c r="F5" s="184" t="s">
        <v>5</v>
      </c>
      <c r="G5" s="185" t="s">
        <v>6</v>
      </c>
      <c r="H5" s="186" t="s">
        <v>7</v>
      </c>
      <c r="I5" s="187" t="s">
        <v>8</v>
      </c>
      <c r="J5" s="188" t="s">
        <v>171</v>
      </c>
      <c r="K5" s="189" t="s">
        <v>172</v>
      </c>
    </row>
    <row r="6" spans="1:11" ht="12.75">
      <c r="A6" s="190">
        <v>1</v>
      </c>
      <c r="B6" s="191">
        <v>2</v>
      </c>
      <c r="C6" s="190">
        <v>3</v>
      </c>
      <c r="D6" s="190">
        <v>4</v>
      </c>
      <c r="E6" s="190">
        <v>5</v>
      </c>
      <c r="F6" s="190">
        <v>6</v>
      </c>
      <c r="G6" s="121">
        <v>7</v>
      </c>
      <c r="H6" s="192">
        <v>8</v>
      </c>
      <c r="I6" s="190">
        <v>9</v>
      </c>
      <c r="J6" s="190">
        <v>10</v>
      </c>
      <c r="K6" s="161">
        <v>11</v>
      </c>
    </row>
    <row r="7" spans="1:11" ht="12.75">
      <c r="A7" s="122"/>
      <c r="B7" s="123"/>
      <c r="C7" s="123"/>
      <c r="D7" s="124"/>
      <c r="E7" s="123"/>
      <c r="F7" s="125"/>
      <c r="G7" s="123"/>
      <c r="H7" s="126" t="s">
        <v>163</v>
      </c>
      <c r="I7" s="126"/>
      <c r="J7" s="126" t="s">
        <v>166</v>
      </c>
      <c r="K7" s="126" t="s">
        <v>167</v>
      </c>
    </row>
    <row r="8" spans="1:11" ht="12.75">
      <c r="A8" s="177" t="s">
        <v>11</v>
      </c>
      <c r="B8" s="193" t="s">
        <v>102</v>
      </c>
      <c r="C8" s="193" t="s">
        <v>140</v>
      </c>
      <c r="D8" s="177"/>
      <c r="E8" s="177" t="s">
        <v>50</v>
      </c>
      <c r="F8" s="177">
        <f>1800+1000+1200+20+150+120+5+150+30+100+10</f>
        <v>4585</v>
      </c>
      <c r="G8" s="194"/>
      <c r="H8" s="177"/>
      <c r="I8" s="195"/>
      <c r="J8" s="177"/>
      <c r="K8" s="166"/>
    </row>
    <row r="9" spans="1:11" ht="24">
      <c r="A9" s="177" t="s">
        <v>14</v>
      </c>
      <c r="B9" s="133" t="s">
        <v>103</v>
      </c>
      <c r="C9" s="133"/>
      <c r="D9" s="133"/>
      <c r="E9" s="177" t="s">
        <v>50</v>
      </c>
      <c r="F9" s="177">
        <v>97510</v>
      </c>
      <c r="G9" s="194"/>
      <c r="H9" s="194"/>
      <c r="I9" s="195"/>
      <c r="J9" s="177"/>
      <c r="K9" s="166"/>
    </row>
    <row r="10" spans="1:11" ht="12.75">
      <c r="A10" s="177" t="s">
        <v>16</v>
      </c>
      <c r="B10" s="196" t="s">
        <v>104</v>
      </c>
      <c r="C10" s="133" t="s">
        <v>105</v>
      </c>
      <c r="D10" s="133"/>
      <c r="E10" s="177" t="s">
        <v>50</v>
      </c>
      <c r="F10" s="177">
        <f>5+30+30+15+8+10+10+4+25+10+6+4+6+5</f>
        <v>168</v>
      </c>
      <c r="G10" s="194"/>
      <c r="H10" s="194"/>
      <c r="I10" s="195"/>
      <c r="J10" s="177"/>
      <c r="K10" s="166"/>
    </row>
    <row r="11" spans="1:11" ht="24">
      <c r="A11" s="177" t="s">
        <v>18</v>
      </c>
      <c r="B11" s="133" t="s">
        <v>106</v>
      </c>
      <c r="C11" s="133" t="s">
        <v>107</v>
      </c>
      <c r="D11" s="133"/>
      <c r="E11" s="177" t="s">
        <v>50</v>
      </c>
      <c r="F11" s="177">
        <f>10+10</f>
        <v>20</v>
      </c>
      <c r="G11" s="194"/>
      <c r="H11" s="194"/>
      <c r="I11" s="195"/>
      <c r="J11" s="177"/>
      <c r="K11" s="166"/>
    </row>
    <row r="12" spans="1:11" ht="12.75">
      <c r="A12" s="177" t="s">
        <v>20</v>
      </c>
      <c r="B12" s="135" t="s">
        <v>108</v>
      </c>
      <c r="C12" s="197"/>
      <c r="D12" s="197"/>
      <c r="E12" s="130" t="s">
        <v>50</v>
      </c>
      <c r="F12" s="130">
        <f>1200+30+60+24000+30+90+60+6000+90+2000+500+20</f>
        <v>34080</v>
      </c>
      <c r="G12" s="198"/>
      <c r="H12" s="194"/>
      <c r="I12" s="195"/>
      <c r="J12" s="177"/>
      <c r="K12" s="166"/>
    </row>
    <row r="13" spans="1:11" ht="12.75">
      <c r="A13" s="177" t="s">
        <v>22</v>
      </c>
      <c r="B13" s="133" t="s">
        <v>109</v>
      </c>
      <c r="C13" s="133"/>
      <c r="D13" s="133"/>
      <c r="E13" s="177" t="s">
        <v>50</v>
      </c>
      <c r="F13" s="177">
        <f>25+10+10+10+20+100+20+20+10+10</f>
        <v>235</v>
      </c>
      <c r="G13" s="194"/>
      <c r="H13" s="194"/>
      <c r="I13" s="195"/>
      <c r="J13" s="177"/>
      <c r="K13" s="166"/>
    </row>
    <row r="14" spans="1:11" ht="15.75" customHeight="1">
      <c r="A14" s="177" t="s">
        <v>24</v>
      </c>
      <c r="B14" s="133" t="s">
        <v>110</v>
      </c>
      <c r="C14" s="133" t="s">
        <v>111</v>
      </c>
      <c r="D14" s="133"/>
      <c r="E14" s="177" t="s">
        <v>50</v>
      </c>
      <c r="F14" s="177">
        <v>27000</v>
      </c>
      <c r="G14" s="194"/>
      <c r="H14" s="194"/>
      <c r="I14" s="195"/>
      <c r="J14" s="177"/>
      <c r="K14" s="166"/>
    </row>
    <row r="15" spans="1:11" ht="14.25" customHeight="1">
      <c r="A15" s="177" t="s">
        <v>26</v>
      </c>
      <c r="B15" s="133" t="s">
        <v>110</v>
      </c>
      <c r="C15" s="133" t="s">
        <v>112</v>
      </c>
      <c r="D15" s="133"/>
      <c r="E15" s="177" t="s">
        <v>50</v>
      </c>
      <c r="F15" s="177">
        <v>27000</v>
      </c>
      <c r="G15" s="194"/>
      <c r="H15" s="194"/>
      <c r="I15" s="195"/>
      <c r="J15" s="177"/>
      <c r="K15" s="166"/>
    </row>
    <row r="16" spans="1:11" ht="14.25" customHeight="1">
      <c r="A16" s="177" t="s">
        <v>28</v>
      </c>
      <c r="B16" s="133" t="s">
        <v>141</v>
      </c>
      <c r="C16" s="133"/>
      <c r="D16" s="133"/>
      <c r="E16" s="177" t="s">
        <v>50</v>
      </c>
      <c r="F16" s="177">
        <v>18000</v>
      </c>
      <c r="G16" s="194"/>
      <c r="H16" s="194"/>
      <c r="I16" s="195"/>
      <c r="J16" s="177"/>
      <c r="K16" s="166"/>
    </row>
    <row r="17" spans="1:11" s="36" customFormat="1" ht="48.75" customHeight="1">
      <c r="A17" s="177" t="s">
        <v>30</v>
      </c>
      <c r="B17" s="133" t="s">
        <v>142</v>
      </c>
      <c r="C17" s="193" t="s">
        <v>113</v>
      </c>
      <c r="D17" s="133"/>
      <c r="E17" s="177" t="s">
        <v>114</v>
      </c>
      <c r="F17" s="177">
        <v>12</v>
      </c>
      <c r="G17" s="194"/>
      <c r="H17" s="194"/>
      <c r="I17" s="195"/>
      <c r="J17" s="177"/>
      <c r="K17" s="166"/>
    </row>
    <row r="18" spans="1:11" ht="24">
      <c r="A18" s="177" t="s">
        <v>32</v>
      </c>
      <c r="B18" s="199" t="s">
        <v>143</v>
      </c>
      <c r="C18" s="200"/>
      <c r="D18" s="200"/>
      <c r="E18" s="201" t="s">
        <v>50</v>
      </c>
      <c r="F18" s="201">
        <v>24</v>
      </c>
      <c r="G18" s="201"/>
      <c r="H18" s="202"/>
      <c r="I18" s="195"/>
      <c r="J18" s="177"/>
      <c r="K18" s="166"/>
    </row>
    <row r="19" spans="1:11" ht="24">
      <c r="A19" s="177" t="s">
        <v>34</v>
      </c>
      <c r="B19" s="203" t="s">
        <v>115</v>
      </c>
      <c r="C19" s="204"/>
      <c r="D19" s="204"/>
      <c r="E19" s="205" t="s">
        <v>50</v>
      </c>
      <c r="F19" s="205">
        <f>200</f>
        <v>200</v>
      </c>
      <c r="G19" s="206"/>
      <c r="H19" s="206"/>
      <c r="I19" s="195"/>
      <c r="J19" s="177"/>
      <c r="K19" s="166"/>
    </row>
    <row r="20" spans="1:11" ht="12.75">
      <c r="A20" s="177" t="s">
        <v>36</v>
      </c>
      <c r="B20" s="204" t="s">
        <v>144</v>
      </c>
      <c r="C20" s="204"/>
      <c r="D20" s="204"/>
      <c r="E20" s="205" t="s">
        <v>50</v>
      </c>
      <c r="F20" s="205">
        <f>150+1000+1000+500+20+50+200+50+300+200+100+60+150+250+100</f>
        <v>4130</v>
      </c>
      <c r="G20" s="206"/>
      <c r="H20" s="206"/>
      <c r="I20" s="195"/>
      <c r="J20" s="177"/>
      <c r="K20" s="166"/>
    </row>
    <row r="21" spans="1:11" ht="24">
      <c r="A21" s="177" t="s">
        <v>38</v>
      </c>
      <c r="B21" s="204" t="s">
        <v>162</v>
      </c>
      <c r="C21" s="204"/>
      <c r="D21" s="204"/>
      <c r="E21" s="205" t="s">
        <v>114</v>
      </c>
      <c r="F21" s="205">
        <f>3+1+1+1+1+70+1+1+1+50+1+1+1+1+2+2+10+1</f>
        <v>149</v>
      </c>
      <c r="G21" s="206"/>
      <c r="H21" s="206"/>
      <c r="I21" s="195"/>
      <c r="J21" s="177"/>
      <c r="K21" s="166"/>
    </row>
    <row r="22" spans="1:11" ht="12.75">
      <c r="A22" s="177" t="s">
        <v>40</v>
      </c>
      <c r="B22" s="204" t="s">
        <v>116</v>
      </c>
      <c r="C22" s="204"/>
      <c r="D22" s="204"/>
      <c r="E22" s="205" t="s">
        <v>50</v>
      </c>
      <c r="F22" s="205">
        <f>1800+800</f>
        <v>2600</v>
      </c>
      <c r="G22" s="206"/>
      <c r="H22" s="206"/>
      <c r="I22" s="195"/>
      <c r="J22" s="177"/>
      <c r="K22" s="166"/>
    </row>
    <row r="23" spans="1:11" ht="12.75">
      <c r="A23" s="177" t="s">
        <v>42</v>
      </c>
      <c r="B23" s="204" t="s">
        <v>117</v>
      </c>
      <c r="C23" s="204"/>
      <c r="D23" s="204"/>
      <c r="E23" s="205" t="s">
        <v>50</v>
      </c>
      <c r="F23" s="205">
        <f>500+2000+2400+200+10+700+50+50+100+50+50+50+60+400+100</f>
        <v>6720</v>
      </c>
      <c r="G23" s="206"/>
      <c r="H23" s="206"/>
      <c r="I23" s="195"/>
      <c r="J23" s="177"/>
      <c r="K23" s="166"/>
    </row>
    <row r="24" spans="1:11" ht="12.75">
      <c r="A24" s="177" t="s">
        <v>44</v>
      </c>
      <c r="B24" s="207" t="s">
        <v>118</v>
      </c>
      <c r="C24" s="208"/>
      <c r="D24" s="208"/>
      <c r="E24" s="209" t="s">
        <v>50</v>
      </c>
      <c r="F24" s="209">
        <v>2000</v>
      </c>
      <c r="G24" s="209"/>
      <c r="H24" s="209"/>
      <c r="I24" s="195"/>
      <c r="J24" s="177"/>
      <c r="K24" s="166"/>
    </row>
    <row r="25" spans="1:11" ht="24">
      <c r="A25" s="177" t="s">
        <v>46</v>
      </c>
      <c r="B25" s="207" t="s">
        <v>119</v>
      </c>
      <c r="C25" s="208"/>
      <c r="D25" s="208"/>
      <c r="E25" s="209" t="s">
        <v>114</v>
      </c>
      <c r="F25" s="209">
        <v>200</v>
      </c>
      <c r="G25" s="209"/>
      <c r="H25" s="209"/>
      <c r="I25" s="195"/>
      <c r="J25" s="177"/>
      <c r="K25" s="166"/>
    </row>
    <row r="26" spans="1:11" ht="12.75">
      <c r="A26" s="177" t="s">
        <v>48</v>
      </c>
      <c r="B26" s="204" t="s">
        <v>120</v>
      </c>
      <c r="C26" s="204"/>
      <c r="D26" s="204"/>
      <c r="E26" s="205" t="s">
        <v>50</v>
      </c>
      <c r="F26" s="205">
        <f>500+1200</f>
        <v>1700</v>
      </c>
      <c r="G26" s="206"/>
      <c r="H26" s="206"/>
      <c r="I26" s="195"/>
      <c r="J26" s="177"/>
      <c r="K26" s="166"/>
    </row>
    <row r="27" spans="1:11" ht="24">
      <c r="A27" s="177" t="s">
        <v>51</v>
      </c>
      <c r="B27" s="204" t="s">
        <v>121</v>
      </c>
      <c r="C27" s="204"/>
      <c r="D27" s="204"/>
      <c r="E27" s="205" t="s">
        <v>50</v>
      </c>
      <c r="F27" s="205">
        <f>250+2400</f>
        <v>2650</v>
      </c>
      <c r="G27" s="206"/>
      <c r="H27" s="206"/>
      <c r="I27" s="195"/>
      <c r="J27" s="177"/>
      <c r="K27" s="166"/>
    </row>
    <row r="28" spans="1:11" ht="24">
      <c r="A28" s="177" t="s">
        <v>53</v>
      </c>
      <c r="B28" s="204" t="s">
        <v>122</v>
      </c>
      <c r="C28" s="204"/>
      <c r="D28" s="204"/>
      <c r="E28" s="205" t="s">
        <v>50</v>
      </c>
      <c r="F28" s="205">
        <f>5+5+400+2400</f>
        <v>2810</v>
      </c>
      <c r="G28" s="206"/>
      <c r="H28" s="206"/>
      <c r="I28" s="195"/>
      <c r="J28" s="177"/>
      <c r="K28" s="166"/>
    </row>
    <row r="29" spans="1:11" ht="33.75" customHeight="1">
      <c r="A29" s="278" t="s">
        <v>55</v>
      </c>
      <c r="B29" s="280" t="s">
        <v>161</v>
      </c>
      <c r="C29" s="204" t="s">
        <v>182</v>
      </c>
      <c r="D29" s="204"/>
      <c r="E29" s="205" t="s">
        <v>50</v>
      </c>
      <c r="F29" s="205">
        <v>1200</v>
      </c>
      <c r="G29" s="206"/>
      <c r="H29" s="206"/>
      <c r="I29" s="195"/>
      <c r="J29" s="177"/>
      <c r="K29" s="166"/>
    </row>
    <row r="30" spans="1:11" ht="37.5" customHeight="1">
      <c r="A30" s="279"/>
      <c r="B30" s="281"/>
      <c r="C30" s="204" t="s">
        <v>183</v>
      </c>
      <c r="D30" s="204"/>
      <c r="E30" s="205" t="s">
        <v>50</v>
      </c>
      <c r="F30" s="205">
        <v>1200</v>
      </c>
      <c r="G30" s="206"/>
      <c r="H30" s="206"/>
      <c r="I30" s="195"/>
      <c r="J30" s="177"/>
      <c r="K30" s="166"/>
    </row>
    <row r="31" spans="1:11" ht="36">
      <c r="A31" s="177" t="s">
        <v>57</v>
      </c>
      <c r="B31" s="210" t="s">
        <v>123</v>
      </c>
      <c r="C31" s="152"/>
      <c r="D31" s="152"/>
      <c r="E31" s="205" t="s">
        <v>50</v>
      </c>
      <c r="F31" s="211">
        <v>1500</v>
      </c>
      <c r="G31" s="206"/>
      <c r="H31" s="206"/>
      <c r="I31" s="195"/>
      <c r="J31" s="177"/>
      <c r="K31" s="166"/>
    </row>
    <row r="32" spans="1:11" ht="24">
      <c r="A32" s="177" t="s">
        <v>59</v>
      </c>
      <c r="B32" s="210" t="s">
        <v>184</v>
      </c>
      <c r="C32" s="152"/>
      <c r="D32" s="152"/>
      <c r="E32" s="205" t="s">
        <v>50</v>
      </c>
      <c r="F32" s="211">
        <v>1500</v>
      </c>
      <c r="G32" s="206"/>
      <c r="H32" s="206"/>
      <c r="I32" s="195"/>
      <c r="J32" s="177"/>
      <c r="K32" s="166"/>
    </row>
    <row r="33" spans="1:11" ht="24">
      <c r="A33" s="177" t="s">
        <v>61</v>
      </c>
      <c r="B33" s="204" t="s">
        <v>124</v>
      </c>
      <c r="C33" s="152"/>
      <c r="D33" s="152"/>
      <c r="E33" s="205" t="s">
        <v>50</v>
      </c>
      <c r="F33" s="211">
        <v>500</v>
      </c>
      <c r="G33" s="206"/>
      <c r="H33" s="206"/>
      <c r="I33" s="195"/>
      <c r="J33" s="177"/>
      <c r="K33" s="166"/>
    </row>
    <row r="34" spans="1:11" ht="12.75">
      <c r="A34" s="177" t="s">
        <v>63</v>
      </c>
      <c r="B34" s="212" t="s">
        <v>100</v>
      </c>
      <c r="C34" s="212"/>
      <c r="D34" s="212"/>
      <c r="E34" s="213" t="s">
        <v>13</v>
      </c>
      <c r="F34" s="214">
        <f>10+100+50+50+50+10+80+20+300+20+50+500+100+100</f>
        <v>1440</v>
      </c>
      <c r="G34" s="215"/>
      <c r="H34" s="216"/>
      <c r="I34" s="217"/>
      <c r="J34" s="218"/>
      <c r="K34" s="219"/>
    </row>
    <row r="35" spans="1:11" ht="12.75">
      <c r="A35" s="111"/>
      <c r="B35" s="111"/>
      <c r="C35" s="111"/>
      <c r="D35" s="111"/>
      <c r="E35" s="111"/>
      <c r="F35" s="266" t="s">
        <v>78</v>
      </c>
      <c r="G35" s="266"/>
      <c r="H35" s="152">
        <f>SUM(H8:H34)</f>
        <v>0</v>
      </c>
      <c r="I35" s="152"/>
      <c r="J35" s="152">
        <f>SUM(J8:J34)</f>
        <v>0</v>
      </c>
      <c r="K35" s="152">
        <f>SUM(K8:K34)</f>
        <v>0</v>
      </c>
    </row>
    <row r="36" spans="1:11" ht="12.75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</row>
  </sheetData>
  <mergeCells count="5">
    <mergeCell ref="A3:F3"/>
    <mergeCell ref="F35:G35"/>
    <mergeCell ref="B1:C1"/>
    <mergeCell ref="A29:A30"/>
    <mergeCell ref="B29:B30"/>
  </mergeCells>
  <printOptions/>
  <pageMargins left="0.75" right="0.75" top="0.54" bottom="0.39" header="0.5" footer="0.39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4">
    <tabColor indexed="53"/>
  </sheetPr>
  <dimension ref="A1:L10"/>
  <sheetViews>
    <sheetView view="pageBreakPreview" zoomScaleSheetLayoutView="100" workbookViewId="0" topLeftCell="A1">
      <selection activeCell="D7" sqref="D7"/>
    </sheetView>
  </sheetViews>
  <sheetFormatPr defaultColWidth="9.00390625" defaultRowHeight="12.75"/>
  <cols>
    <col min="1" max="1" width="4.875" style="11" customWidth="1"/>
    <col min="2" max="2" width="34.25390625" style="11" customWidth="1"/>
    <col min="3" max="3" width="10.25390625" style="11" customWidth="1"/>
    <col min="4" max="4" width="12.375" style="11" customWidth="1"/>
    <col min="5" max="6" width="12.25390625" style="11" customWidth="1"/>
    <col min="7" max="7" width="11.125" style="11" customWidth="1"/>
    <col min="8" max="8" width="12.00390625" style="28" customWidth="1"/>
    <col min="9" max="9" width="8.125" style="10" customWidth="1"/>
    <col min="10" max="10" width="0" style="11" hidden="1" customWidth="1"/>
    <col min="11" max="11" width="11.25390625" style="11" customWidth="1"/>
    <col min="12" max="12" width="14.00390625" style="8" customWidth="1"/>
    <col min="13" max="16384" width="9.125" style="11" customWidth="1"/>
  </cols>
  <sheetData>
    <row r="1" spans="1:8" ht="12.75">
      <c r="A1" s="254" t="s">
        <v>170</v>
      </c>
      <c r="B1" s="254"/>
      <c r="C1" s="254"/>
      <c r="D1" s="254"/>
      <c r="E1" s="8"/>
      <c r="F1" s="8"/>
      <c r="G1" s="8"/>
      <c r="H1" s="9"/>
    </row>
    <row r="2" spans="1:8" ht="12.75">
      <c r="A2" s="6"/>
      <c r="B2" s="7"/>
      <c r="C2" s="7"/>
      <c r="D2" s="7"/>
      <c r="E2" s="8"/>
      <c r="F2" s="8"/>
      <c r="G2" s="8"/>
      <c r="H2" s="9"/>
    </row>
    <row r="3" spans="1:11" ht="13.5" thickBot="1">
      <c r="A3" s="8"/>
      <c r="B3" s="12"/>
      <c r="E3" s="8"/>
      <c r="F3" s="8"/>
      <c r="G3" s="8"/>
      <c r="H3" s="9"/>
      <c r="I3" s="13"/>
      <c r="J3" s="8"/>
      <c r="K3" s="8"/>
    </row>
    <row r="4" spans="1:11" ht="26.25" customHeight="1" thickBot="1">
      <c r="A4" s="8"/>
      <c r="B4" s="267" t="s">
        <v>178</v>
      </c>
      <c r="C4" s="268"/>
      <c r="D4" s="269"/>
      <c r="E4" s="8"/>
      <c r="F4" s="8"/>
      <c r="G4" s="8"/>
      <c r="H4" s="9"/>
      <c r="I4" s="13"/>
      <c r="J4" s="8"/>
      <c r="K4" s="8"/>
    </row>
    <row r="5" spans="1:12" ht="38.25">
      <c r="A5" s="14" t="s">
        <v>0</v>
      </c>
      <c r="B5" s="15" t="s">
        <v>1</v>
      </c>
      <c r="C5" s="15" t="s">
        <v>2</v>
      </c>
      <c r="D5" s="15" t="s">
        <v>3</v>
      </c>
      <c r="E5" s="16" t="s">
        <v>4</v>
      </c>
      <c r="F5" s="17" t="s">
        <v>5</v>
      </c>
      <c r="G5" s="18" t="s">
        <v>6</v>
      </c>
      <c r="H5" s="19" t="s">
        <v>7</v>
      </c>
      <c r="I5" s="20" t="s">
        <v>8</v>
      </c>
      <c r="J5" s="21" t="s">
        <v>9</v>
      </c>
      <c r="K5" s="17" t="s">
        <v>145</v>
      </c>
      <c r="L5" s="22" t="s">
        <v>146</v>
      </c>
    </row>
    <row r="6" spans="1:12" ht="12.75">
      <c r="A6" s="23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  <c r="K6" s="24">
        <v>10</v>
      </c>
      <c r="L6" s="24">
        <v>11</v>
      </c>
    </row>
    <row r="7" spans="1:12" ht="12.75">
      <c r="A7" s="84"/>
      <c r="B7" s="85"/>
      <c r="C7" s="85"/>
      <c r="D7" s="86"/>
      <c r="E7" s="85"/>
      <c r="F7" s="87"/>
      <c r="G7" s="85"/>
      <c r="H7" s="88" t="s">
        <v>163</v>
      </c>
      <c r="I7" s="88"/>
      <c r="J7" s="88" t="s">
        <v>166</v>
      </c>
      <c r="K7" s="88" t="s">
        <v>166</v>
      </c>
      <c r="L7" s="88" t="s">
        <v>167</v>
      </c>
    </row>
    <row r="8" spans="1:12" ht="41.25" customHeight="1">
      <c r="A8" s="110" t="s">
        <v>11</v>
      </c>
      <c r="B8" s="5" t="s">
        <v>125</v>
      </c>
      <c r="C8" s="1"/>
      <c r="D8" s="1"/>
      <c r="E8" s="2" t="s">
        <v>50</v>
      </c>
      <c r="F8" s="3">
        <f>80+50+4+120</f>
        <v>254</v>
      </c>
      <c r="G8" s="3"/>
      <c r="H8" s="3"/>
      <c r="I8" s="37"/>
      <c r="J8" s="25"/>
      <c r="K8" s="25"/>
      <c r="L8" s="26"/>
    </row>
    <row r="9" spans="1:12" ht="30" customHeight="1">
      <c r="A9" s="110" t="s">
        <v>14</v>
      </c>
      <c r="B9" s="29" t="s">
        <v>126</v>
      </c>
      <c r="C9" s="1"/>
      <c r="D9" s="1"/>
      <c r="E9" s="2" t="s">
        <v>50</v>
      </c>
      <c r="F9" s="3">
        <f>50+40+50</f>
        <v>140</v>
      </c>
      <c r="G9" s="3"/>
      <c r="H9" s="3"/>
      <c r="I9" s="37"/>
      <c r="J9" s="25"/>
      <c r="K9" s="25"/>
      <c r="L9" s="26"/>
    </row>
    <row r="10" spans="7:12" ht="12.75">
      <c r="G10" s="27" t="s">
        <v>78</v>
      </c>
      <c r="H10" s="27">
        <f>SUM(H8:H9)</f>
        <v>0</v>
      </c>
      <c r="I10" s="27"/>
      <c r="J10" s="27"/>
      <c r="K10" s="27">
        <f>SUM(K8:K9)</f>
        <v>0</v>
      </c>
      <c r="L10" s="26">
        <f>SUM(L8:L9)</f>
        <v>0</v>
      </c>
    </row>
  </sheetData>
  <mergeCells count="3">
    <mergeCell ref="B4:D4"/>
    <mergeCell ref="A1:B1"/>
    <mergeCell ref="C1:D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K22"/>
  <sheetViews>
    <sheetView workbookViewId="0" topLeftCell="A1">
      <selection activeCell="B7" sqref="B7"/>
    </sheetView>
  </sheetViews>
  <sheetFormatPr defaultColWidth="9.00390625" defaultRowHeight="12.75"/>
  <cols>
    <col min="1" max="1" width="3.25390625" style="11" customWidth="1"/>
    <col min="2" max="2" width="37.75390625" style="11" customWidth="1"/>
    <col min="3" max="3" width="12.00390625" style="11" customWidth="1"/>
    <col min="4" max="4" width="10.75390625" style="11" bestFit="1" customWidth="1"/>
    <col min="5" max="5" width="4.875" style="11" bestFit="1" customWidth="1"/>
    <col min="6" max="6" width="8.625" style="11" customWidth="1"/>
    <col min="7" max="7" width="11.00390625" style="11" customWidth="1"/>
    <col min="8" max="8" width="12.00390625" style="11" bestFit="1" customWidth="1"/>
    <col min="9" max="9" width="6.00390625" style="11" customWidth="1"/>
    <col min="10" max="10" width="12.00390625" style="11" bestFit="1" customWidth="1"/>
    <col min="11" max="11" width="13.125" style="11" bestFit="1" customWidth="1"/>
    <col min="12" max="16384" width="9.125" style="11" customWidth="1"/>
  </cols>
  <sheetData>
    <row r="1" spans="1:11" ht="12.75">
      <c r="A1" s="265" t="s">
        <v>170</v>
      </c>
      <c r="B1" s="265"/>
      <c r="C1" s="220"/>
      <c r="D1" s="220"/>
      <c r="E1" s="220"/>
      <c r="F1" s="220"/>
      <c r="G1" s="220"/>
      <c r="H1" s="220"/>
      <c r="I1" s="220"/>
      <c r="J1" s="220"/>
      <c r="K1" s="220"/>
    </row>
    <row r="2" spans="1:11" ht="12.75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ht="13.5" thickBot="1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 ht="29.25" customHeight="1" thickBot="1">
      <c r="A4" s="220"/>
      <c r="B4" s="270" t="s">
        <v>179</v>
      </c>
      <c r="C4" s="271"/>
      <c r="D4" s="272"/>
      <c r="E4" s="220"/>
      <c r="F4" s="220"/>
      <c r="G4" s="220"/>
      <c r="H4" s="220"/>
      <c r="I4" s="220"/>
      <c r="J4" s="220"/>
      <c r="K4" s="220"/>
    </row>
    <row r="5" spans="1:11" ht="36">
      <c r="A5" s="221" t="s">
        <v>0</v>
      </c>
      <c r="B5" s="222" t="s">
        <v>1</v>
      </c>
      <c r="C5" s="222" t="s">
        <v>2</v>
      </c>
      <c r="D5" s="222" t="s">
        <v>3</v>
      </c>
      <c r="E5" s="222" t="s">
        <v>4</v>
      </c>
      <c r="F5" s="223" t="s">
        <v>5</v>
      </c>
      <c r="G5" s="224" t="s">
        <v>6</v>
      </c>
      <c r="H5" s="225" t="s">
        <v>7</v>
      </c>
      <c r="I5" s="226" t="s">
        <v>8</v>
      </c>
      <c r="J5" s="223" t="s">
        <v>145</v>
      </c>
      <c r="K5" s="227" t="s">
        <v>10</v>
      </c>
    </row>
    <row r="6" spans="1:11" ht="12.75">
      <c r="A6" s="228">
        <v>1</v>
      </c>
      <c r="B6" s="229">
        <v>2</v>
      </c>
      <c r="C6" s="229">
        <v>3</v>
      </c>
      <c r="D6" s="229">
        <v>4</v>
      </c>
      <c r="E6" s="229">
        <v>5</v>
      </c>
      <c r="F6" s="229">
        <v>6</v>
      </c>
      <c r="G6" s="230">
        <v>7</v>
      </c>
      <c r="H6" s="231">
        <v>8</v>
      </c>
      <c r="I6" s="232">
        <v>9</v>
      </c>
      <c r="J6" s="229">
        <v>10</v>
      </c>
      <c r="K6" s="229">
        <v>11</v>
      </c>
    </row>
    <row r="7" spans="1:11" ht="12.75">
      <c r="A7" s="233"/>
      <c r="B7" s="234"/>
      <c r="C7" s="234"/>
      <c r="D7" s="234"/>
      <c r="E7" s="234"/>
      <c r="F7" s="234"/>
      <c r="G7" s="234"/>
      <c r="H7" s="126" t="s">
        <v>163</v>
      </c>
      <c r="I7" s="126"/>
      <c r="J7" s="126" t="s">
        <v>166</v>
      </c>
      <c r="K7" s="126" t="s">
        <v>167</v>
      </c>
    </row>
    <row r="8" spans="1:11" s="33" customFormat="1" ht="50.25" customHeight="1">
      <c r="A8" s="209" t="s">
        <v>11</v>
      </c>
      <c r="B8" s="235" t="s">
        <v>129</v>
      </c>
      <c r="C8" s="236"/>
      <c r="D8" s="236"/>
      <c r="E8" s="209" t="s">
        <v>50</v>
      </c>
      <c r="F8" s="209">
        <f>10</f>
        <v>10</v>
      </c>
      <c r="G8" s="237"/>
      <c r="H8" s="209"/>
      <c r="I8" s="238"/>
      <c r="J8" s="208"/>
      <c r="K8" s="239"/>
    </row>
    <row r="9" spans="1:11" s="33" customFormat="1" ht="15.75" customHeight="1">
      <c r="A9" s="209" t="s">
        <v>14</v>
      </c>
      <c r="B9" s="235" t="s">
        <v>130</v>
      </c>
      <c r="C9" s="208"/>
      <c r="D9" s="208"/>
      <c r="E9" s="209" t="s">
        <v>50</v>
      </c>
      <c r="F9" s="209">
        <f>10</f>
        <v>10</v>
      </c>
      <c r="G9" s="240"/>
      <c r="H9" s="209"/>
      <c r="I9" s="238"/>
      <c r="J9" s="208"/>
      <c r="K9" s="239"/>
    </row>
    <row r="10" spans="1:11" s="34" customFormat="1" ht="12.75">
      <c r="A10" s="241" t="s">
        <v>16</v>
      </c>
      <c r="B10" s="242" t="s">
        <v>139</v>
      </c>
      <c r="C10" s="242"/>
      <c r="D10" s="242"/>
      <c r="E10" s="243" t="s">
        <v>50</v>
      </c>
      <c r="F10" s="243">
        <f>40+3</f>
        <v>43</v>
      </c>
      <c r="G10" s="244"/>
      <c r="H10" s="209"/>
      <c r="I10" s="238"/>
      <c r="J10" s="208"/>
      <c r="K10" s="239"/>
    </row>
    <row r="11" spans="1:11" s="35" customFormat="1" ht="12.75">
      <c r="A11" s="241" t="s">
        <v>18</v>
      </c>
      <c r="B11" s="245" t="s">
        <v>131</v>
      </c>
      <c r="C11" s="245"/>
      <c r="D11" s="245"/>
      <c r="E11" s="246" t="s">
        <v>50</v>
      </c>
      <c r="F11" s="246">
        <f>2440</f>
        <v>2440</v>
      </c>
      <c r="G11" s="247"/>
      <c r="H11" s="248"/>
      <c r="I11" s="238"/>
      <c r="J11" s="208"/>
      <c r="K11" s="239"/>
    </row>
    <row r="12" spans="1:11" s="35" customFormat="1" ht="48">
      <c r="A12" s="241" t="s">
        <v>20</v>
      </c>
      <c r="B12" s="235" t="s">
        <v>132</v>
      </c>
      <c r="C12" s="236"/>
      <c r="D12" s="236"/>
      <c r="E12" s="209" t="s">
        <v>50</v>
      </c>
      <c r="F12" s="209">
        <f>10</f>
        <v>10</v>
      </c>
      <c r="G12" s="209"/>
      <c r="H12" s="249"/>
      <c r="I12" s="238"/>
      <c r="J12" s="208"/>
      <c r="K12" s="239"/>
    </row>
    <row r="13" spans="1:11" s="35" customFormat="1" ht="48">
      <c r="A13" s="241" t="s">
        <v>22</v>
      </c>
      <c r="B13" s="235" t="s">
        <v>133</v>
      </c>
      <c r="C13" s="236"/>
      <c r="D13" s="236"/>
      <c r="E13" s="209" t="s">
        <v>50</v>
      </c>
      <c r="F13" s="209">
        <f>10</f>
        <v>10</v>
      </c>
      <c r="G13" s="209"/>
      <c r="H13" s="249"/>
      <c r="I13" s="238"/>
      <c r="J13" s="208"/>
      <c r="K13" s="239"/>
    </row>
    <row r="14" spans="1:11" s="35" customFormat="1" ht="36">
      <c r="A14" s="241" t="s">
        <v>24</v>
      </c>
      <c r="B14" s="235" t="s">
        <v>134</v>
      </c>
      <c r="C14" s="236"/>
      <c r="D14" s="236"/>
      <c r="E14" s="209" t="s">
        <v>50</v>
      </c>
      <c r="F14" s="209">
        <f>10</f>
        <v>10</v>
      </c>
      <c r="G14" s="209"/>
      <c r="H14" s="249"/>
      <c r="I14" s="238"/>
      <c r="J14" s="208"/>
      <c r="K14" s="239"/>
    </row>
    <row r="15" spans="1:11" s="35" customFormat="1" ht="36">
      <c r="A15" s="241" t="s">
        <v>26</v>
      </c>
      <c r="B15" s="235" t="s">
        <v>135</v>
      </c>
      <c r="C15" s="236"/>
      <c r="D15" s="236"/>
      <c r="E15" s="209" t="s">
        <v>50</v>
      </c>
      <c r="F15" s="209">
        <f>5</f>
        <v>5</v>
      </c>
      <c r="G15" s="209"/>
      <c r="H15" s="249"/>
      <c r="I15" s="238"/>
      <c r="J15" s="208"/>
      <c r="K15" s="239"/>
    </row>
    <row r="16" spans="1:11" s="35" customFormat="1" ht="36">
      <c r="A16" s="241" t="s">
        <v>28</v>
      </c>
      <c r="B16" s="235" t="s">
        <v>136</v>
      </c>
      <c r="C16" s="236"/>
      <c r="D16" s="236"/>
      <c r="E16" s="209" t="s">
        <v>50</v>
      </c>
      <c r="F16" s="209">
        <f>5</f>
        <v>5</v>
      </c>
      <c r="G16" s="209"/>
      <c r="H16" s="249"/>
      <c r="I16" s="238"/>
      <c r="J16" s="208"/>
      <c r="K16" s="239"/>
    </row>
    <row r="17" spans="1:11" s="34" customFormat="1" ht="60">
      <c r="A17" s="241" t="s">
        <v>30</v>
      </c>
      <c r="B17" s="235" t="s">
        <v>173</v>
      </c>
      <c r="C17" s="250"/>
      <c r="D17" s="236"/>
      <c r="E17" s="209" t="s">
        <v>50</v>
      </c>
      <c r="F17" s="209">
        <v>250</v>
      </c>
      <c r="G17" s="209"/>
      <c r="H17" s="209"/>
      <c r="I17" s="238"/>
      <c r="J17" s="208"/>
      <c r="K17" s="239"/>
    </row>
    <row r="18" spans="1:11" s="34" customFormat="1" ht="60">
      <c r="A18" s="241" t="s">
        <v>32</v>
      </c>
      <c r="B18" s="235" t="s">
        <v>174</v>
      </c>
      <c r="C18" s="250"/>
      <c r="D18" s="236"/>
      <c r="E18" s="209" t="s">
        <v>50</v>
      </c>
      <c r="F18" s="209">
        <v>130</v>
      </c>
      <c r="G18" s="209"/>
      <c r="H18" s="209"/>
      <c r="I18" s="238"/>
      <c r="J18" s="208"/>
      <c r="K18" s="239"/>
    </row>
    <row r="19" spans="1:11" s="34" customFormat="1" ht="24">
      <c r="A19" s="241" t="s">
        <v>34</v>
      </c>
      <c r="B19" s="207" t="s">
        <v>137</v>
      </c>
      <c r="C19" s="208"/>
      <c r="D19" s="209"/>
      <c r="E19" s="209" t="s">
        <v>50</v>
      </c>
      <c r="F19" s="209">
        <v>3</v>
      </c>
      <c r="G19" s="209"/>
      <c r="H19" s="209"/>
      <c r="I19" s="238"/>
      <c r="J19" s="208"/>
      <c r="K19" s="239"/>
    </row>
    <row r="20" spans="1:11" s="34" customFormat="1" ht="48">
      <c r="A20" s="241" t="s">
        <v>36</v>
      </c>
      <c r="B20" s="235" t="s">
        <v>138</v>
      </c>
      <c r="C20" s="250"/>
      <c r="D20" s="236"/>
      <c r="E20" s="209" t="s">
        <v>50</v>
      </c>
      <c r="F20" s="209">
        <f>50</f>
        <v>50</v>
      </c>
      <c r="G20" s="209"/>
      <c r="H20" s="209"/>
      <c r="I20" s="238"/>
      <c r="J20" s="208"/>
      <c r="K20" s="239"/>
    </row>
    <row r="21" spans="1:11" ht="12.75">
      <c r="A21" s="220"/>
      <c r="B21" s="220"/>
      <c r="C21" s="220"/>
      <c r="D21" s="220"/>
      <c r="E21" s="220"/>
      <c r="F21" s="273" t="s">
        <v>78</v>
      </c>
      <c r="G21" s="273"/>
      <c r="H21" s="251">
        <f>SUM(H8:H20)</f>
        <v>0</v>
      </c>
      <c r="I21" s="251"/>
      <c r="J21" s="251">
        <f>SUM(J8:J20)</f>
        <v>0</v>
      </c>
      <c r="K21" s="251">
        <f>H21+J21</f>
        <v>0</v>
      </c>
    </row>
    <row r="22" spans="1:11" ht="12.75">
      <c r="A22" s="220"/>
      <c r="B22" s="220"/>
      <c r="C22" s="220"/>
      <c r="D22" s="220"/>
      <c r="E22" s="220"/>
      <c r="F22" s="220"/>
      <c r="G22" s="220"/>
      <c r="H22" s="220"/>
      <c r="I22" s="220"/>
      <c r="J22" s="220"/>
      <c r="K22" s="220"/>
    </row>
  </sheetData>
  <mergeCells count="3">
    <mergeCell ref="A1:B1"/>
    <mergeCell ref="B4:D4"/>
    <mergeCell ref="F21:G21"/>
  </mergeCells>
  <printOptions/>
  <pageMargins left="0.75" right="0.75" top="0.31" bottom="0.16" header="0.28" footer="0.1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2">
    <tabColor indexed="53"/>
  </sheetPr>
  <dimension ref="A1:M17"/>
  <sheetViews>
    <sheetView view="pageBreakPreview" zoomScaleSheetLayoutView="100" workbookViewId="0" topLeftCell="A1">
      <selection activeCell="C4" sqref="C4"/>
    </sheetView>
  </sheetViews>
  <sheetFormatPr defaultColWidth="9.00390625" defaultRowHeight="12.75"/>
  <cols>
    <col min="1" max="1" width="5.125" style="42" customWidth="1"/>
    <col min="2" max="2" width="36.75390625" style="42" customWidth="1"/>
    <col min="3" max="3" width="10.25390625" style="42" customWidth="1"/>
    <col min="4" max="4" width="12.375" style="42" customWidth="1"/>
    <col min="5" max="5" width="7.25390625" style="42" customWidth="1"/>
    <col min="6" max="6" width="9.875" style="42" customWidth="1"/>
    <col min="7" max="7" width="12.625" style="42" customWidth="1"/>
    <col min="8" max="8" width="11.75390625" style="42" customWidth="1"/>
    <col min="9" max="9" width="12.25390625" style="42" bestFit="1" customWidth="1"/>
    <col min="10" max="10" width="8.375" style="42" customWidth="1"/>
    <col min="11" max="11" width="0" style="42" hidden="1" customWidth="1"/>
    <col min="12" max="12" width="14.00390625" style="40" customWidth="1"/>
    <col min="13" max="16384" width="9.125" style="42" customWidth="1"/>
  </cols>
  <sheetData>
    <row r="1" spans="1:9" ht="12.75">
      <c r="A1" s="254" t="s">
        <v>170</v>
      </c>
      <c r="B1" s="254"/>
      <c r="C1" s="254"/>
      <c r="D1" s="254"/>
      <c r="E1" s="40"/>
      <c r="F1" s="40"/>
      <c r="G1" s="40"/>
      <c r="H1" s="41"/>
      <c r="I1" s="41"/>
    </row>
    <row r="2" spans="1:12" ht="17.25" thickBo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33" customHeight="1" thickBot="1">
      <c r="A3" s="40"/>
      <c r="B3" s="274" t="s">
        <v>180</v>
      </c>
      <c r="C3" s="275"/>
      <c r="D3" s="275"/>
      <c r="E3" s="275"/>
      <c r="F3" s="276"/>
      <c r="G3" s="40"/>
      <c r="H3" s="41"/>
      <c r="I3" s="41"/>
      <c r="J3" s="41"/>
      <c r="K3" s="40"/>
      <c r="L3" s="42"/>
    </row>
    <row r="4" spans="1:12" ht="38.25">
      <c r="A4" s="44" t="s">
        <v>0</v>
      </c>
      <c r="B4" s="45" t="s">
        <v>1</v>
      </c>
      <c r="C4" s="45" t="s">
        <v>2</v>
      </c>
      <c r="D4" s="45" t="s">
        <v>3</v>
      </c>
      <c r="E4" s="45" t="s">
        <v>4</v>
      </c>
      <c r="F4" s="83" t="s">
        <v>5</v>
      </c>
      <c r="G4" s="47" t="s">
        <v>6</v>
      </c>
      <c r="H4" s="48" t="s">
        <v>7</v>
      </c>
      <c r="I4" s="49" t="s">
        <v>145</v>
      </c>
      <c r="J4" s="50" t="s">
        <v>8</v>
      </c>
      <c r="K4" s="51" t="s">
        <v>9</v>
      </c>
      <c r="L4" s="46" t="s">
        <v>10</v>
      </c>
    </row>
    <row r="5" spans="1:13" ht="12.75">
      <c r="A5" s="52">
        <v>1</v>
      </c>
      <c r="B5" s="53">
        <v>2</v>
      </c>
      <c r="C5" s="53">
        <v>3</v>
      </c>
      <c r="D5" s="53">
        <v>4</v>
      </c>
      <c r="E5" s="53">
        <v>5</v>
      </c>
      <c r="F5" s="53">
        <v>6</v>
      </c>
      <c r="G5" s="53">
        <v>7</v>
      </c>
      <c r="H5" s="53">
        <v>8</v>
      </c>
      <c r="I5" s="53">
        <v>9</v>
      </c>
      <c r="J5" s="53">
        <v>10</v>
      </c>
      <c r="K5" s="53">
        <v>10</v>
      </c>
      <c r="L5" s="54">
        <v>11</v>
      </c>
      <c r="M5" s="43"/>
    </row>
    <row r="6" spans="1:13" ht="12.75">
      <c r="A6" s="89"/>
      <c r="B6" s="90"/>
      <c r="C6" s="90"/>
      <c r="D6" s="90"/>
      <c r="E6" s="90"/>
      <c r="F6" s="90"/>
      <c r="G6" s="90"/>
      <c r="H6" s="88" t="s">
        <v>163</v>
      </c>
      <c r="I6" s="88" t="s">
        <v>164</v>
      </c>
      <c r="J6" s="91"/>
      <c r="K6" s="88" t="s">
        <v>166</v>
      </c>
      <c r="L6" s="88" t="s">
        <v>165</v>
      </c>
      <c r="M6" s="43"/>
    </row>
    <row r="7" spans="1:13" s="32" customFormat="1" ht="12.75">
      <c r="A7" s="55" t="s">
        <v>11</v>
      </c>
      <c r="B7" s="30" t="s">
        <v>149</v>
      </c>
      <c r="C7" s="1"/>
      <c r="D7" s="1"/>
      <c r="E7" s="2" t="s">
        <v>50</v>
      </c>
      <c r="F7" s="3">
        <f>30+2</f>
        <v>32</v>
      </c>
      <c r="G7" s="3"/>
      <c r="H7" s="3"/>
      <c r="I7" s="60"/>
      <c r="J7" s="56"/>
      <c r="K7" s="57"/>
      <c r="L7" s="58"/>
      <c r="M7" s="59"/>
    </row>
    <row r="8" spans="1:13" s="32" customFormat="1" ht="12.75">
      <c r="A8" s="55" t="s">
        <v>14</v>
      </c>
      <c r="B8" s="30" t="s">
        <v>150</v>
      </c>
      <c r="C8" s="1"/>
      <c r="D8" s="1"/>
      <c r="E8" s="2" t="s">
        <v>50</v>
      </c>
      <c r="F8" s="3">
        <f>20+3</f>
        <v>23</v>
      </c>
      <c r="G8" s="3"/>
      <c r="H8" s="3"/>
      <c r="I8" s="60"/>
      <c r="J8" s="56"/>
      <c r="K8" s="57"/>
      <c r="L8" s="58"/>
      <c r="M8" s="59"/>
    </row>
    <row r="9" spans="1:13" s="32" customFormat="1" ht="12.75">
      <c r="A9" s="55" t="s">
        <v>16</v>
      </c>
      <c r="B9" s="30" t="s">
        <v>151</v>
      </c>
      <c r="C9" s="1"/>
      <c r="D9" s="1"/>
      <c r="E9" s="2" t="s">
        <v>50</v>
      </c>
      <c r="F9" s="3">
        <f>600</f>
        <v>600</v>
      </c>
      <c r="G9" s="3"/>
      <c r="H9" s="3"/>
      <c r="I9" s="60"/>
      <c r="J9" s="56"/>
      <c r="K9" s="57"/>
      <c r="L9" s="58"/>
      <c r="M9" s="59"/>
    </row>
    <row r="10" spans="1:13" s="32" customFormat="1" ht="12.75">
      <c r="A10" s="55" t="s">
        <v>18</v>
      </c>
      <c r="B10" s="30" t="s">
        <v>152</v>
      </c>
      <c r="C10" s="1"/>
      <c r="D10" s="1"/>
      <c r="E10" s="2" t="s">
        <v>50</v>
      </c>
      <c r="F10" s="3">
        <f>1200+20</f>
        <v>1220</v>
      </c>
      <c r="G10" s="3"/>
      <c r="H10" s="3"/>
      <c r="I10" s="60"/>
      <c r="J10" s="56"/>
      <c r="K10" s="57"/>
      <c r="L10" s="58"/>
      <c r="M10" s="59"/>
    </row>
    <row r="11" spans="1:13" s="32" customFormat="1" ht="25.5">
      <c r="A11" s="55" t="s">
        <v>20</v>
      </c>
      <c r="B11" s="29" t="s">
        <v>153</v>
      </c>
      <c r="C11" s="1"/>
      <c r="D11" s="3"/>
      <c r="E11" s="2" t="s">
        <v>50</v>
      </c>
      <c r="F11" s="3">
        <v>30</v>
      </c>
      <c r="G11" s="3"/>
      <c r="H11" s="3"/>
      <c r="I11" s="60"/>
      <c r="J11" s="38"/>
      <c r="K11" s="61"/>
      <c r="L11" s="62"/>
      <c r="M11" s="59"/>
    </row>
    <row r="12" spans="1:13" s="32" customFormat="1" ht="25.5">
      <c r="A12" s="55" t="s">
        <v>22</v>
      </c>
      <c r="B12" s="29" t="s">
        <v>154</v>
      </c>
      <c r="C12" s="1"/>
      <c r="D12" s="3"/>
      <c r="E12" s="2" t="s">
        <v>50</v>
      </c>
      <c r="F12" s="3">
        <v>10</v>
      </c>
      <c r="G12" s="3"/>
      <c r="H12" s="3"/>
      <c r="I12" s="60"/>
      <c r="J12" s="38"/>
      <c r="K12" s="61"/>
      <c r="L12" s="62"/>
      <c r="M12" s="59"/>
    </row>
    <row r="13" spans="1:13" s="32" customFormat="1" ht="25.5">
      <c r="A13" s="55" t="s">
        <v>24</v>
      </c>
      <c r="B13" s="29" t="s">
        <v>155</v>
      </c>
      <c r="C13" s="1"/>
      <c r="D13" s="1"/>
      <c r="E13" s="2" t="s">
        <v>50</v>
      </c>
      <c r="F13" s="3">
        <v>20</v>
      </c>
      <c r="G13" s="3"/>
      <c r="H13" s="3"/>
      <c r="I13" s="60"/>
      <c r="J13" s="38"/>
      <c r="K13" s="61"/>
      <c r="L13" s="62"/>
      <c r="M13" s="59"/>
    </row>
    <row r="14" spans="1:13" s="32" customFormat="1" ht="25.5">
      <c r="A14" s="55" t="s">
        <v>26</v>
      </c>
      <c r="B14" s="29" t="s">
        <v>156</v>
      </c>
      <c r="C14" s="1"/>
      <c r="D14" s="1"/>
      <c r="E14" s="2" t="s">
        <v>50</v>
      </c>
      <c r="F14" s="3">
        <v>15</v>
      </c>
      <c r="G14" s="3"/>
      <c r="H14" s="3"/>
      <c r="I14" s="60"/>
      <c r="J14" s="38"/>
      <c r="K14" s="61"/>
      <c r="L14" s="62"/>
      <c r="M14" s="59"/>
    </row>
    <row r="15" spans="1:13" s="32" customFormat="1" ht="25.5">
      <c r="A15" s="55" t="s">
        <v>28</v>
      </c>
      <c r="B15" s="29" t="s">
        <v>157</v>
      </c>
      <c r="C15" s="1"/>
      <c r="D15" s="3"/>
      <c r="E15" s="2" t="s">
        <v>50</v>
      </c>
      <c r="F15" s="3">
        <f>250+200</f>
        <v>450</v>
      </c>
      <c r="G15" s="3"/>
      <c r="H15" s="3"/>
      <c r="I15" s="60"/>
      <c r="J15" s="38"/>
      <c r="K15" s="61"/>
      <c r="L15" s="62"/>
      <c r="M15" s="59"/>
    </row>
    <row r="16" spans="1:13" s="32" customFormat="1" ht="25.5">
      <c r="A16" s="55" t="s">
        <v>30</v>
      </c>
      <c r="B16" s="29" t="s">
        <v>158</v>
      </c>
      <c r="C16" s="1"/>
      <c r="D16" s="1"/>
      <c r="E16" s="2" t="s">
        <v>127</v>
      </c>
      <c r="F16" s="3">
        <f>12+2</f>
        <v>14</v>
      </c>
      <c r="G16" s="3"/>
      <c r="H16" s="3"/>
      <c r="I16" s="60"/>
      <c r="J16" s="63"/>
      <c r="K16" s="64"/>
      <c r="L16" s="65"/>
      <c r="M16" s="59"/>
    </row>
    <row r="17" spans="7:12" ht="12.75">
      <c r="G17" s="66" t="s">
        <v>78</v>
      </c>
      <c r="H17" s="66">
        <f>SUM(H7:H16)</f>
        <v>0</v>
      </c>
      <c r="I17" s="67">
        <f>SUM(I7:I16)</f>
        <v>0</v>
      </c>
      <c r="J17" s="66"/>
      <c r="K17" s="66"/>
      <c r="L17" s="68">
        <f>SUM(L7:L16)</f>
        <v>0</v>
      </c>
    </row>
  </sheetData>
  <mergeCells count="3">
    <mergeCell ref="A1:B1"/>
    <mergeCell ref="C1:D1"/>
    <mergeCell ref="B3:F3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3">
    <tabColor indexed="53"/>
  </sheetPr>
  <dimension ref="A1:P14"/>
  <sheetViews>
    <sheetView view="pageBreakPreview" zoomScaleSheetLayoutView="100" workbookViewId="0" topLeftCell="A1">
      <selection activeCell="E15" sqref="E15"/>
    </sheetView>
  </sheetViews>
  <sheetFormatPr defaultColWidth="9.00390625" defaultRowHeight="12.75"/>
  <cols>
    <col min="1" max="1" width="5.125" style="42" customWidth="1"/>
    <col min="2" max="2" width="36.75390625" style="42" customWidth="1"/>
    <col min="3" max="3" width="11.75390625" style="42" customWidth="1"/>
    <col min="4" max="4" width="15.125" style="42" customWidth="1"/>
    <col min="5" max="5" width="7.375" style="42" customWidth="1"/>
    <col min="6" max="6" width="9.875" style="42" customWidth="1"/>
    <col min="7" max="7" width="10.875" style="42" customWidth="1"/>
    <col min="8" max="9" width="13.375" style="42" customWidth="1"/>
    <col min="10" max="10" width="10.375" style="42" customWidth="1"/>
    <col min="11" max="11" width="0" style="42" hidden="1" customWidth="1"/>
    <col min="12" max="12" width="14.00390625" style="40" customWidth="1"/>
    <col min="13" max="16384" width="9.125" style="42" customWidth="1"/>
  </cols>
  <sheetData>
    <row r="1" spans="1:9" ht="12.75">
      <c r="A1" s="254" t="s">
        <v>170</v>
      </c>
      <c r="B1" s="254"/>
      <c r="C1" s="254"/>
      <c r="D1" s="254"/>
      <c r="E1" s="40"/>
      <c r="F1" s="40"/>
      <c r="G1" s="40"/>
      <c r="H1" s="41"/>
      <c r="I1" s="41"/>
    </row>
    <row r="2" spans="1:12" ht="17.25" thickBo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7.75" customHeight="1" thickBot="1">
      <c r="A3" s="40"/>
      <c r="B3" s="274" t="s">
        <v>181</v>
      </c>
      <c r="C3" s="275"/>
      <c r="D3" s="275"/>
      <c r="E3" s="276"/>
      <c r="F3" s="40"/>
      <c r="G3" s="40"/>
      <c r="H3" s="41"/>
      <c r="I3" s="41"/>
      <c r="J3" s="41"/>
      <c r="K3" s="40"/>
      <c r="L3" s="42"/>
    </row>
    <row r="4" spans="1:12" ht="38.25">
      <c r="A4" s="44" t="s">
        <v>0</v>
      </c>
      <c r="B4" s="45" t="s">
        <v>1</v>
      </c>
      <c r="C4" s="45" t="s">
        <v>2</v>
      </c>
      <c r="D4" s="45" t="s">
        <v>3</v>
      </c>
      <c r="E4" s="45" t="s">
        <v>4</v>
      </c>
      <c r="F4" s="46" t="s">
        <v>5</v>
      </c>
      <c r="G4" s="47" t="s">
        <v>6</v>
      </c>
      <c r="H4" s="48" t="s">
        <v>7</v>
      </c>
      <c r="I4" s="49" t="s">
        <v>145</v>
      </c>
      <c r="J4" s="50" t="s">
        <v>8</v>
      </c>
      <c r="K4" s="51" t="s">
        <v>9</v>
      </c>
      <c r="L4" s="50" t="s">
        <v>10</v>
      </c>
    </row>
    <row r="5" spans="1:13" ht="12.75">
      <c r="A5" s="52">
        <v>1</v>
      </c>
      <c r="B5" s="53">
        <v>2</v>
      </c>
      <c r="C5" s="53">
        <v>3</v>
      </c>
      <c r="D5" s="53">
        <v>4</v>
      </c>
      <c r="E5" s="53">
        <v>5</v>
      </c>
      <c r="F5" s="53">
        <v>6</v>
      </c>
      <c r="G5" s="53">
        <v>7</v>
      </c>
      <c r="H5" s="53">
        <v>8</v>
      </c>
      <c r="I5" s="53">
        <v>9</v>
      </c>
      <c r="J5" s="53">
        <v>10</v>
      </c>
      <c r="K5" s="53">
        <v>10</v>
      </c>
      <c r="L5" s="53">
        <v>11</v>
      </c>
      <c r="M5" s="43"/>
    </row>
    <row r="6" spans="1:13" ht="12.75">
      <c r="A6" s="89"/>
      <c r="B6" s="90"/>
      <c r="C6" s="90"/>
      <c r="D6" s="90"/>
      <c r="E6" s="90"/>
      <c r="F6" s="90"/>
      <c r="G6" s="90"/>
      <c r="H6" s="88" t="s">
        <v>163</v>
      </c>
      <c r="I6" s="88" t="s">
        <v>164</v>
      </c>
      <c r="J6" s="91"/>
      <c r="K6" s="88" t="s">
        <v>166</v>
      </c>
      <c r="L6" s="88" t="s">
        <v>165</v>
      </c>
      <c r="M6" s="43"/>
    </row>
    <row r="7" spans="1:12" ht="219" customHeight="1">
      <c r="A7" s="69" t="s">
        <v>11</v>
      </c>
      <c r="B7" s="82" t="s">
        <v>169</v>
      </c>
      <c r="C7" s="1"/>
      <c r="D7" s="3"/>
      <c r="E7" s="31" t="s">
        <v>50</v>
      </c>
      <c r="F7" s="4">
        <v>300</v>
      </c>
      <c r="G7" s="4"/>
      <c r="H7" s="4"/>
      <c r="I7" s="71"/>
      <c r="J7" s="72"/>
      <c r="K7" s="73"/>
      <c r="L7" s="74"/>
    </row>
    <row r="8" spans="1:12" ht="42" customHeight="1">
      <c r="A8" s="69" t="s">
        <v>14</v>
      </c>
      <c r="B8" s="70" t="s">
        <v>168</v>
      </c>
      <c r="C8" s="1"/>
      <c r="D8" s="3"/>
      <c r="E8" s="31" t="s">
        <v>50</v>
      </c>
      <c r="F8" s="4">
        <v>3600</v>
      </c>
      <c r="G8" s="4"/>
      <c r="H8" s="4"/>
      <c r="I8" s="71"/>
      <c r="J8" s="72"/>
      <c r="K8" s="73"/>
      <c r="L8" s="74"/>
    </row>
    <row r="9" spans="1:16" s="81" customFormat="1" ht="12.75">
      <c r="A9" s="69" t="s">
        <v>16</v>
      </c>
      <c r="B9" s="75" t="s">
        <v>159</v>
      </c>
      <c r="C9" s="76"/>
      <c r="D9" s="77"/>
      <c r="E9" s="55" t="s">
        <v>50</v>
      </c>
      <c r="F9" s="55">
        <v>1200</v>
      </c>
      <c r="G9" s="78"/>
      <c r="H9" s="79"/>
      <c r="I9" s="79"/>
      <c r="J9" s="80"/>
      <c r="K9" s="108"/>
      <c r="L9" s="58"/>
      <c r="M9" s="106"/>
      <c r="N9" s="107"/>
      <c r="O9" s="107"/>
      <c r="P9" s="107"/>
    </row>
    <row r="10" spans="7:16" ht="12.75">
      <c r="G10" s="66" t="s">
        <v>78</v>
      </c>
      <c r="H10" s="66">
        <f>SUM(H7:H9)</f>
        <v>0</v>
      </c>
      <c r="I10" s="67">
        <f>SUM(I7:I9)</f>
        <v>0</v>
      </c>
      <c r="J10" s="66"/>
      <c r="K10" s="109"/>
      <c r="L10" s="68">
        <f>SUM(L7:L9)</f>
        <v>0</v>
      </c>
      <c r="M10" s="43"/>
      <c r="N10" s="43"/>
      <c r="O10" s="43"/>
      <c r="P10" s="43"/>
    </row>
    <row r="12" spans="2:6" ht="37.5" customHeight="1">
      <c r="B12" s="277" t="s">
        <v>160</v>
      </c>
      <c r="C12" s="277"/>
      <c r="D12" s="277"/>
      <c r="E12" s="277"/>
      <c r="F12" s="277"/>
    </row>
    <row r="14" ht="12.75">
      <c r="B14" s="252"/>
    </row>
  </sheetData>
  <mergeCells count="4">
    <mergeCell ref="B3:E3"/>
    <mergeCell ref="B12:F12"/>
    <mergeCell ref="A1:B1"/>
    <mergeCell ref="C1:D1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szwajnochm</cp:lastModifiedBy>
  <cp:lastPrinted>2009-12-01T12:39:15Z</cp:lastPrinted>
  <dcterms:created xsi:type="dcterms:W3CDTF">1997-02-26T13:46:56Z</dcterms:created>
  <dcterms:modified xsi:type="dcterms:W3CDTF">2009-12-01T13:55:14Z</dcterms:modified>
  <cp:category/>
  <cp:version/>
  <cp:contentType/>
  <cp:contentStatus/>
</cp:coreProperties>
</file>